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KatherineJohnson\Desktop\Perojects\Job Proposals\CHOA\Links\"/>
    </mc:Choice>
  </mc:AlternateContent>
  <xr:revisionPtr revIDLastSave="0" documentId="8_{B2315014-BB52-4DC0-BEE6-5C85CDE62925}" xr6:coauthVersionLast="46" xr6:coauthVersionMax="46" xr10:uidLastSave="{00000000-0000-0000-0000-000000000000}"/>
  <bookViews>
    <workbookView xWindow="2688" yWindow="2688" windowWidth="17280" windowHeight="8964" xr2:uid="{0E169D5E-B95A-4D25-9254-A7B7101C77D2}"/>
  </bookViews>
  <sheets>
    <sheet name="26A_Electrical CUP" sheetId="1" r:id="rId1"/>
  </sheets>
  <externalReferences>
    <externalReference r:id="rId2"/>
  </externalReferences>
  <definedNames>
    <definedName name="Company_Name">OFFSET([1]Subcontractors!$B$1,1,0,MAX([1]Subcontractors!$A:$A),1)</definedName>
    <definedName name="Contingency" localSheetId="0">'26A_Electrical CUP'!#REF!</definedName>
    <definedName name="JED">'[1]01A_Surveying'!$H$14</definedName>
    <definedName name="LOW_BID" localSheetId="0">'26A_Electrical CUP'!#REF!</definedName>
    <definedName name="PLUG_SUB" localSheetId="0">'26A_Electrical CUP'!#REF!</definedName>
    <definedName name="PLUGGED_BID" localSheetId="0">'26A_Electrical CUP'!#REF!</definedName>
    <definedName name="_xlnm.Print_Area" localSheetId="0">'26A_Electrical CUP'!$A$1:$H$231</definedName>
    <definedName name="SUB" localSheetId="0">'26A_Electrical CUP'!#REF!</definedName>
    <definedName name="SubName" localSheetId="0">'26A_Electrical CUP'!#REF!</definedName>
    <definedName name="SUBS" localSheetId="0">'26A_Electrical CUP'!#REF!</definedName>
    <definedName name="TabNumber" localSheetId="0">'26A_Electrical CUP'!$B$5</definedName>
    <definedName name="TabNumber">#REF!</definedName>
    <definedName name="Z_164BA6F4_2227_467E_B6D1_66633B967704_.wvu.PrintArea" localSheetId="0" hidden="1">'26A_Electrical CUP'!$A$1:$H$192</definedName>
    <definedName name="Z_99645FBE_A52A_4CAC_83F1_D0C5A8305D79_.wvu.PrintArea" localSheetId="0" hidden="1">'26A_Electrical CUP'!$A$1:$H$192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2" i="1" l="1"/>
  <c r="C15" i="1"/>
  <c r="H144" i="1"/>
  <c r="F144" i="1"/>
  <c r="D144" i="1"/>
  <c r="E144" i="1"/>
  <c r="C144" i="1"/>
  <c r="D142" i="1"/>
  <c r="D141" i="1"/>
  <c r="D140" i="1"/>
  <c r="D138" i="1"/>
  <c r="D137" i="1"/>
  <c r="D136" i="1"/>
  <c r="D135" i="1"/>
  <c r="D134" i="1"/>
  <c r="D133" i="1"/>
  <c r="D131" i="1"/>
  <c r="D129" i="1"/>
  <c r="D128" i="1"/>
  <c r="D127" i="1"/>
  <c r="D126" i="1"/>
  <c r="D125" i="1"/>
  <c r="C125" i="1"/>
  <c r="D124" i="1"/>
  <c r="C124" i="1"/>
  <c r="D123" i="1"/>
  <c r="D122" i="1"/>
  <c r="D121" i="1"/>
  <c r="D120" i="1"/>
  <c r="D119" i="1"/>
  <c r="D118" i="1"/>
  <c r="C118" i="1"/>
  <c r="C116" i="1"/>
  <c r="C117" i="1"/>
  <c r="D117" i="1"/>
  <c r="D116" i="1"/>
  <c r="D115" i="1"/>
  <c r="D114" i="1"/>
  <c r="D113" i="1"/>
  <c r="D112" i="1"/>
  <c r="C155" i="1" l="1"/>
  <c r="C153" i="1"/>
  <c r="F143" i="1" l="1"/>
  <c r="F121" i="1"/>
  <c r="F117" i="1"/>
  <c r="F118" i="1"/>
  <c r="F135" i="1" l="1"/>
  <c r="F142" i="1" l="1"/>
  <c r="G144" i="1"/>
  <c r="G135" i="1" l="1"/>
  <c r="G118" i="1"/>
  <c r="G117" i="1"/>
  <c r="G121" i="1"/>
  <c r="G143" i="1"/>
  <c r="G142" i="1"/>
  <c r="F139" i="1"/>
  <c r="G139" i="1" s="1"/>
  <c r="F134" i="1"/>
  <c r="G134" i="1" s="1"/>
  <c r="F127" i="1"/>
  <c r="G127" i="1" s="1"/>
  <c r="F125" i="1"/>
  <c r="G125" i="1" s="1"/>
  <c r="F113" i="1"/>
  <c r="G113" i="1" s="1"/>
  <c r="F112" i="1"/>
  <c r="G112" i="1" s="1"/>
  <c r="F141" i="1"/>
  <c r="G141" i="1" s="1"/>
  <c r="F140" i="1"/>
  <c r="G140" i="1" s="1"/>
  <c r="E229" i="1"/>
  <c r="E228" i="1"/>
  <c r="E227" i="1"/>
  <c r="E226" i="1"/>
  <c r="E225" i="1"/>
  <c r="E224" i="1"/>
  <c r="E223" i="1"/>
  <c r="E222" i="1"/>
  <c r="E221" i="1"/>
  <c r="E220" i="1"/>
  <c r="E218" i="1"/>
  <c r="E217" i="1"/>
  <c r="E216" i="1"/>
  <c r="E215" i="1"/>
  <c r="E214" i="1"/>
  <c r="E213" i="1"/>
  <c r="E211" i="1"/>
  <c r="E210" i="1"/>
  <c r="E209" i="1"/>
  <c r="E208" i="1"/>
  <c r="E207" i="1"/>
  <c r="C149" i="1"/>
  <c r="C180" i="1" s="1"/>
  <c r="F138" i="1"/>
  <c r="G138" i="1" s="1"/>
  <c r="F137" i="1"/>
  <c r="G137" i="1" s="1"/>
  <c r="F136" i="1"/>
  <c r="G136" i="1" s="1"/>
  <c r="F133" i="1"/>
  <c r="G133" i="1" s="1"/>
  <c r="F132" i="1"/>
  <c r="G132" i="1" s="1"/>
  <c r="F131" i="1"/>
  <c r="G131" i="1" s="1"/>
  <c r="F130" i="1"/>
  <c r="G130" i="1" s="1"/>
  <c r="F129" i="1"/>
  <c r="G129" i="1" s="1"/>
  <c r="F128" i="1"/>
  <c r="G128" i="1" s="1"/>
  <c r="F126" i="1"/>
  <c r="G126" i="1" s="1"/>
  <c r="F124" i="1"/>
  <c r="G124" i="1" s="1"/>
  <c r="F123" i="1"/>
  <c r="G123" i="1" s="1"/>
  <c r="F122" i="1"/>
  <c r="G122" i="1" s="1"/>
  <c r="F120" i="1"/>
  <c r="G120" i="1" s="1"/>
  <c r="F119" i="1"/>
  <c r="G119" i="1" s="1"/>
  <c r="F116" i="1"/>
  <c r="G116" i="1" s="1"/>
  <c r="F115" i="1"/>
  <c r="G115" i="1" s="1"/>
  <c r="F114" i="1"/>
  <c r="G114" i="1" s="1"/>
  <c r="C98" i="1"/>
  <c r="C10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Kyle Drake</author>
  </authors>
  <commentList>
    <comment ref="H206" authorId="0" shapeId="0" xr:uid="{A375C831-92AA-436A-B5A0-41975B2F00C0}">
      <text>
        <r>
          <rPr>
            <sz val="9"/>
            <color indexed="81"/>
            <rFont val="Tahoma"/>
            <family val="2"/>
          </rPr>
          <t>Out of Town Living Expenses</t>
        </r>
      </text>
    </comment>
  </commentList>
</comments>
</file>

<file path=xl/sharedStrings.xml><?xml version="1.0" encoding="utf-8"?>
<sst xmlns="http://schemas.openxmlformats.org/spreadsheetml/2006/main" count="284" uniqueCount="249">
  <si>
    <t>Project:</t>
  </si>
  <si>
    <r>
      <rPr>
        <b/>
        <sz val="10"/>
        <color theme="1" tint="0.34998626667073579"/>
        <rFont val="Arial Narrow"/>
        <family val="2"/>
      </rPr>
      <t>Instructions to Bidders:</t>
    </r>
    <r>
      <rPr>
        <sz val="10"/>
        <color theme="1" tint="0.34998626667073579"/>
        <rFont val="Arial Narrow"/>
        <family val="2"/>
      </rPr>
      <t xml:space="preserve"> Complete the Scope Sheet below by answering each item "Included" or "Excluded". To clarify, "Included" means that the specific scope item is included in the Initial Base Bid price. If further explanation is required, please fill in underneath the "Notes" column. All items should be completed. Unit Prices are turnkey unless specified otherwise. Bidders retain rights to V/E proposed until after award is made.</t>
    </r>
  </si>
  <si>
    <t>Bid Date:</t>
  </si>
  <si>
    <t>Scope:</t>
  </si>
  <si>
    <t>Trade Manager:</t>
  </si>
  <si>
    <t>FA / BO:</t>
  </si>
  <si>
    <t>For Award</t>
  </si>
  <si>
    <r>
      <t>Scope</t>
    </r>
    <r>
      <rPr>
        <b/>
        <sz val="10"/>
        <rFont val="Arial Narrow"/>
        <family val="2"/>
      </rPr>
      <t xml:space="preserve">
§ Spec
</t>
    </r>
    <r>
      <rPr>
        <sz val="10"/>
        <rFont val="Arial Narrow"/>
        <family val="2"/>
      </rPr>
      <t>Paragraph</t>
    </r>
    <r>
      <rPr>
        <b/>
        <sz val="10"/>
        <rFont val="Arial Narrow"/>
        <family val="2"/>
      </rPr>
      <t xml:space="preserve">
</t>
    </r>
    <r>
      <rPr>
        <i/>
        <sz val="10"/>
        <rFont val="Arial Narrow"/>
        <family val="2"/>
      </rPr>
      <t>DWG Detail</t>
    </r>
  </si>
  <si>
    <t>Subcontractor:</t>
  </si>
  <si>
    <t>Phone:</t>
  </si>
  <si>
    <t>Email:</t>
  </si>
  <si>
    <t>Contact Name:</t>
  </si>
  <si>
    <t>QTY</t>
  </si>
  <si>
    <t>U/M</t>
  </si>
  <si>
    <r>
      <t xml:space="preserve">(A) Preconstruction / Design-Assist Cost for the Project 
</t>
    </r>
    <r>
      <rPr>
        <b/>
        <sz val="10"/>
        <color theme="0"/>
        <rFont val="Arial Narrow"/>
        <family val="2"/>
      </rPr>
      <t>(Includes BIM costs thru August 2020)
(*Should be exclusive of Overhead &amp; Profit)</t>
    </r>
  </si>
  <si>
    <r>
      <t xml:space="preserve">(B) Cost of Work Estimate
</t>
    </r>
    <r>
      <rPr>
        <b/>
        <sz val="10"/>
        <color theme="0"/>
        <rFont val="Arial Narrow"/>
        <family val="2"/>
      </rPr>
      <t>(Includes BIM for coordination past August 2020)
(*Without FEE, GC's, Preconstruction)</t>
    </r>
  </si>
  <si>
    <t>General Information</t>
  </si>
  <si>
    <t>Included / Excluded</t>
  </si>
  <si>
    <t>Notes</t>
  </si>
  <si>
    <t>** Enter Yes or No **</t>
  </si>
  <si>
    <t>** Enter Clarifications or Notes **</t>
  </si>
  <si>
    <t>Is your SMS profile complete and up-to-date? If no, complete ASAP.</t>
  </si>
  <si>
    <t>sms.jedunn.com</t>
  </si>
  <si>
    <t>List bond rate (%); do not include in Base Bid</t>
  </si>
  <si>
    <t>How much Diversity Participation included in Base Bid (as a % of total value or $ amount)</t>
  </si>
  <si>
    <t>Are you a minority business? If yes, please attach all certifications</t>
  </si>
  <si>
    <t>Include sales tax.</t>
  </si>
  <si>
    <t>Include cleanup of your scope of work.</t>
  </si>
  <si>
    <t>Participation in JE Dunn Pull Planning - one (1) all day kickoff, 1 pull plan at each milestone, continuous updating for PPC weekly, daily standups for foreman</t>
  </si>
  <si>
    <t>Include all hoisting unless directed otherwise</t>
  </si>
  <si>
    <t>Costs for field personnel to participate in a 90-minute jobsite orientation class. Orientation is only required one time for each employee working on-site.</t>
  </si>
  <si>
    <t>Provide one (1) supervisor that will be on-site full time during the execution of this scope. This supervisor shall have the authority to make decisions and agreements on the behalf of this subcontractor. This supervisor must be knowledgeable in all aspects of work related to this scope, local codes, facility requirements, etc. and have a full understanding of the subcontract agreement. JE Dunn reserves the right to remove this supervisor from the project should their actions be deemed unsatisfactory.</t>
  </si>
  <si>
    <t>Facility requirements such as facility work permits, shut down procedures, delivery restrictions, employee screening, orientation, etc.</t>
  </si>
  <si>
    <t>Any design fees and professional liability insurance for delegated designs included in this scope, if applicable.</t>
  </si>
  <si>
    <t>All workers shall have background checks prior to beginning work on site as a mandatory stipulation of Children's</t>
  </si>
  <si>
    <t>Specification Sections Included:</t>
  </si>
  <si>
    <t>Quantities &amp; Unit Prices:</t>
  </si>
  <si>
    <t>$ / UNIT</t>
  </si>
  <si>
    <t>VALUE</t>
  </si>
  <si>
    <t>Note</t>
  </si>
  <si>
    <t>"Unit Price" is considered to be the Total Value of each specific item divided by the Total Quantity for each item included in your current estimate. This is Unit Pricing is not for change orders.</t>
  </si>
  <si>
    <t>EA</t>
  </si>
  <si>
    <t>CY</t>
  </si>
  <si>
    <t>Base Scope of Work - Inclusions:</t>
  </si>
  <si>
    <t>Electrical - Inclusions:</t>
  </si>
  <si>
    <t>Y</t>
  </si>
  <si>
    <t>Coordination Items:</t>
  </si>
  <si>
    <t>Included / Excluded OR $ Value</t>
  </si>
  <si>
    <t>Post-Bid Items:</t>
  </si>
  <si>
    <t>Exclusions:</t>
  </si>
  <si>
    <t>Escalation - price as if building today</t>
  </si>
  <si>
    <t>Final Base Bid:</t>
  </si>
  <si>
    <t>PLUGGED? (Y/N)</t>
  </si>
  <si>
    <t>DELTA TO PLUGGED</t>
  </si>
  <si>
    <t>ACCOUNTING BREAKOUTS:</t>
  </si>
  <si>
    <t>Breakout Values included in your Base Cost of Work Bid</t>
  </si>
  <si>
    <t>B0-1</t>
  </si>
  <si>
    <t>Equip. / Material $</t>
  </si>
  <si>
    <t>Labor $</t>
  </si>
  <si>
    <t>Subcontract $</t>
  </si>
  <si>
    <t>Total $</t>
  </si>
  <si>
    <t>Total $ / SF</t>
  </si>
  <si>
    <t>Labor Hours</t>
  </si>
  <si>
    <t>Power Distribution - Contractor Provided Equipment (panelboards, transformers, disconnects, etc.)</t>
  </si>
  <si>
    <t>Power Distribution - Control Wiring (for owner provided paralleling switchboards and generators)</t>
  </si>
  <si>
    <t>Receptacle Power (Including Branch Circuitry)</t>
  </si>
  <si>
    <t>Grounding Systems (including lightning protection)</t>
  </si>
  <si>
    <t xml:space="preserve">Misc - Rigging </t>
  </si>
  <si>
    <t>Misc - Load Bank and Cable Rental</t>
  </si>
  <si>
    <t>Misc - 3rd Party Commissioning Assistance</t>
  </si>
  <si>
    <t>Fire Alarm System - Complete</t>
  </si>
  <si>
    <t>Security System (Rough-In Only)</t>
  </si>
  <si>
    <t>END OF COST OF WORK PART (B)</t>
  </si>
  <si>
    <r>
      <t xml:space="preserve">(C) General Conditions (enter in fields below to subtotal here)
</t>
    </r>
    <r>
      <rPr>
        <b/>
        <sz val="10"/>
        <color theme="0"/>
        <rFont val="Arial Narrow"/>
        <family val="2"/>
      </rPr>
      <t>(*Should be exclusive of Overhead &amp; Profit)</t>
    </r>
  </si>
  <si>
    <t>GENERAL CONDITIONS</t>
  </si>
  <si>
    <t>Breakout</t>
  </si>
  <si>
    <t>***Enter a value of $0.00 for any items that do not apply</t>
  </si>
  <si>
    <t>**Enter $0.00 for non-applicable items**</t>
  </si>
  <si>
    <t>Project Management (On/Off Site)</t>
  </si>
  <si>
    <t xml:space="preserve">Secretarial / Clerical On Site </t>
  </si>
  <si>
    <t>Superintendent's - Onsite</t>
  </si>
  <si>
    <t>QA/QC Manager</t>
  </si>
  <si>
    <t>Dedicated Site Safety Manager (1 required at minimum)</t>
  </si>
  <si>
    <t>Last Planner System Participation</t>
  </si>
  <si>
    <t>Truck Allowance</t>
  </si>
  <si>
    <t>Travel, Moving &amp; Living Expenses</t>
  </si>
  <si>
    <t>Jobsite Mobilization</t>
  </si>
  <si>
    <t>Jobsite Offices and Furniture</t>
  </si>
  <si>
    <t>Jobsite Telephone Equipment and Service</t>
  </si>
  <si>
    <t>Jobsite Office Equipment and Supplies</t>
  </si>
  <si>
    <t>Postage and Drayage</t>
  </si>
  <si>
    <t>Material &amp; Equipment Storage Trailers</t>
  </si>
  <si>
    <t>Temporary Holding Tanks</t>
  </si>
  <si>
    <t>Drinking Water, Ice and Cups</t>
  </si>
  <si>
    <t>Project Signs and Bulletin Boards</t>
  </si>
  <si>
    <t>Safety and First Aid</t>
  </si>
  <si>
    <t>Drug Testing</t>
  </si>
  <si>
    <t>Construction Document Printing</t>
  </si>
  <si>
    <t>Onsite Project Printing and Copying</t>
  </si>
  <si>
    <t>Other (be prepared to discuss if applicable)</t>
  </si>
  <si>
    <t>END OF GENERAL CONDITIONS PART (C)</t>
  </si>
  <si>
    <t xml:space="preserve">(D) Construction Fee % Of Cost Of The Work
</t>
  </si>
  <si>
    <t>(E) TOTAL ESTIMATE (Should Auto-Sum A+B+C+D Sections above)</t>
  </si>
  <si>
    <t>OTHER DELIVERABLES</t>
  </si>
  <si>
    <t>PROJECT ALTERNATES:</t>
  </si>
  <si>
    <t>ALT-1</t>
  </si>
  <si>
    <t>ALT-2</t>
  </si>
  <si>
    <t>ALT-3</t>
  </si>
  <si>
    <t>ALT-4</t>
  </si>
  <si>
    <t>VALUE ENGINEERING:</t>
  </si>
  <si>
    <t>JE Dunn maintains a policy of not sharing Value Engineering proposals between subcontractors if those proposals are offered up by individual subcontractors. The subcontractor retains intellectual ownership of the Value Engineering proposals up to the award of the Scope of Work. All Value Engineering proposals will be vetted by JE Dunn and the design team for feasibility prior to the award of the Scope of Work. If one or more Value Engineering proposal(s) are accepted, the subcontractor retains this cost advantage against his competition.</t>
  </si>
  <si>
    <t>VE-1</t>
  </si>
  <si>
    <t>VE-2</t>
  </si>
  <si>
    <t>VE-3</t>
  </si>
  <si>
    <t>VE-4</t>
  </si>
  <si>
    <t>VE-5</t>
  </si>
  <si>
    <t>VE-6</t>
  </si>
  <si>
    <r>
      <t xml:space="preserve">LABOR RATES: List your positions and fully-burdened rates for job-chargeable personnel. </t>
    </r>
    <r>
      <rPr>
        <b/>
        <sz val="8.5"/>
        <color rgb="FFFF0000"/>
        <rFont val="Arial Narrow"/>
        <family val="2"/>
      </rPr>
      <t>Do not include overhead and profit on these rates.</t>
    </r>
  </si>
  <si>
    <t>RATE</t>
  </si>
  <si>
    <t>MANAGEMENT WAGE RATES</t>
  </si>
  <si>
    <t>Travel and/or Per Diem</t>
  </si>
  <si>
    <t>Company</t>
  </si>
  <si>
    <t>Classification</t>
  </si>
  <si>
    <t>Base Rate ($/hr)</t>
  </si>
  <si>
    <t>Burden</t>
  </si>
  <si>
    <t>Total Rate ($/hr)</t>
  </si>
  <si>
    <t>Per Diem ($/day)</t>
  </si>
  <si>
    <t>OR</t>
  </si>
  <si>
    <t>OTL ($/week)</t>
  </si>
  <si>
    <t>Pre-Construction Manager</t>
  </si>
  <si>
    <t>N/A</t>
  </si>
  <si>
    <t>Project Engineer</t>
  </si>
  <si>
    <t>BIM Technician</t>
  </si>
  <si>
    <t>Project Assistant</t>
  </si>
  <si>
    <t>Senior Superintendent</t>
  </si>
  <si>
    <t>FIELD WAGE RATES</t>
  </si>
  <si>
    <t>General Foreman</t>
  </si>
  <si>
    <t>Foreman</t>
  </si>
  <si>
    <t>Journeyman</t>
  </si>
  <si>
    <t>26A_Electrical</t>
  </si>
  <si>
    <t>EXHIBIT A - BID FORM</t>
  </si>
  <si>
    <t>ANTICAPTED ANNUAL LABOR RATE ADJUSTMENTS</t>
  </si>
  <si>
    <t>Labor Rates Adjustments by Year</t>
  </si>
  <si>
    <t>%</t>
  </si>
  <si>
    <t>Design contingency</t>
  </si>
  <si>
    <t>Provide value of permit fees included.  Children's will audit the total spent for the entire campus development</t>
  </si>
  <si>
    <t>Children's Healthcare of Atlanta - Clinic Core and Shell</t>
  </si>
  <si>
    <t>March 26, 2021</t>
  </si>
  <si>
    <t>Richard Williams</t>
  </si>
  <si>
    <t xml:space="preserve">**Composite Crew Rate </t>
  </si>
  <si>
    <t xml:space="preserve"> - Provide who makes up a crew</t>
  </si>
  <si>
    <t>Bids per the 50% DD Pricing Package, dated 3/4/21, as issued by ESa / WSP USA, MEP</t>
  </si>
  <si>
    <t>Scope of Work to be released on 3/18/21</t>
  </si>
  <si>
    <t>Compliance w/ JE Dunn Sample Subcontract - Located in SmartBid Files</t>
  </si>
  <si>
    <t>Tele/Data System (Rough in Only)</t>
  </si>
  <si>
    <t>Access Control System (Rough-In Only)</t>
  </si>
  <si>
    <t>Project Executive</t>
  </si>
  <si>
    <t>Sr. Project Manager</t>
  </si>
  <si>
    <t>Window Wash Power (Included Branch Circuitry)</t>
  </si>
  <si>
    <t>Lighting Fixture Package (Including Emergency signs)</t>
  </si>
  <si>
    <t>SF                                 COST OF WORK PACKAGE BREAKOUTS (RAW COSTS ONLY - NO FEE, GC'S, OR ANY OTHER MARKUPS)</t>
  </si>
  <si>
    <t>Nurse Call (None)</t>
  </si>
  <si>
    <t>HVAC Controls (Rough in Only)</t>
  </si>
  <si>
    <t>Fire caulking / sealing</t>
  </si>
  <si>
    <t>DAS System - Complete</t>
  </si>
  <si>
    <t>Comm - Primary / Secondary Telecom Riser Conduits</t>
  </si>
  <si>
    <t>Provide all permit costs required to complete your Scope of Work.</t>
  </si>
  <si>
    <t>All field personnel working on-site to be drug tested. Drug testing to occur on site at a cost of $70 / per person.</t>
  </si>
  <si>
    <t xml:space="preserve">Parking will be provided by JE Dunn.  Parking will be at the South Parking Deck. </t>
  </si>
  <si>
    <t xml:space="preserve">Misc - Temporary Power and Lighting </t>
  </si>
  <si>
    <t>Electrical Startup, Testing &amp; Commissioning of own equipment</t>
  </si>
  <si>
    <t xml:space="preserve">Base bid should include warranties starting at Substantial Completion of the Clinic.  ADD to extend all equipment and workmanship warranty periods to start in August of 2024 </t>
  </si>
  <si>
    <t>Compliance with CHOA Clinic RFP Exhibit D - Schedule, dated 01.21.2021</t>
  </si>
  <si>
    <t xml:space="preserve">Safety Manager per Sample Subcontract Exhibit F-1 </t>
  </si>
  <si>
    <t>Sample Subcontract Exhibit F-1 - Project Safety Manual Acknowledgement / Compliance</t>
  </si>
  <si>
    <t>Include all BIM costs as needed. Review the Building Information Modeling (BIM) Procedures document (CHOA Clinic RFP - Exhibit E - JE Dunn BIM Procedures); Includes a complete, final BIM Model as-built maintained throughout construction and turned over to facility after construction</t>
  </si>
  <si>
    <t>Include all insurances - Reference Sample Subcontract Exhibit E in sample subcontract, project to be OCIP per the manual</t>
  </si>
  <si>
    <t>BO-2</t>
  </si>
  <si>
    <t>BO-3</t>
  </si>
  <si>
    <t>BO-4</t>
  </si>
  <si>
    <t>BO-5</t>
  </si>
  <si>
    <t>BO-6</t>
  </si>
  <si>
    <t>BO-7</t>
  </si>
  <si>
    <t>BO-8</t>
  </si>
  <si>
    <t>BO-9</t>
  </si>
  <si>
    <t>BO-10</t>
  </si>
  <si>
    <t>BO-11</t>
  </si>
  <si>
    <t>BO-12</t>
  </si>
  <si>
    <t>BO-13</t>
  </si>
  <si>
    <t>BO-14</t>
  </si>
  <si>
    <t>BO-15</t>
  </si>
  <si>
    <t>BO-16</t>
  </si>
  <si>
    <t>BO-17</t>
  </si>
  <si>
    <t>BO-18</t>
  </si>
  <si>
    <t>BO-19</t>
  </si>
  <si>
    <t>BO-20</t>
  </si>
  <si>
    <t>BO-21</t>
  </si>
  <si>
    <t>BO-22</t>
  </si>
  <si>
    <t>BO-23</t>
  </si>
  <si>
    <t>BO-24</t>
  </si>
  <si>
    <t>BO-25</t>
  </si>
  <si>
    <t>BO-26</t>
  </si>
  <si>
    <t>BO-27</t>
  </si>
  <si>
    <t>BO-28</t>
  </si>
  <si>
    <t>BO-29</t>
  </si>
  <si>
    <t>BO-30</t>
  </si>
  <si>
    <t>BO-31</t>
  </si>
  <si>
    <t>BO-32</t>
  </si>
  <si>
    <t>BO-33</t>
  </si>
  <si>
    <t>Site Work - Communication Ductbank from Hospital (Pick up at Clinic / Hospital Joint, Run to Clinic MDF - L00) (including excavation, concrete, innerduct, etc.)</t>
  </si>
  <si>
    <t>Site Work - Communication Ductbank Conduit (Pick up at HH West of Clinic), run to clinic from HH (from Clinic they will be overhead into MDF on L00)</t>
  </si>
  <si>
    <t>Lighting Distribution (conduit and feeders from panels to fixtures)</t>
  </si>
  <si>
    <t>Site Work - Normal Power Feed (pick up conduit at clinic / hospital joint. Install feeders from clinic switchgear to CUP and terminate at both ends)</t>
  </si>
  <si>
    <t>Site Work - Emergency Power Feed (Pick up conduit at Clinic / Hospital joint. Install feeders from clinic switchgear to CUP and terminate at both ends)</t>
  </si>
  <si>
    <t>Power Distribution Wiring and Raceways - Raceways and Feeders (from Panels upstream)</t>
  </si>
  <si>
    <t>Mechanical Equipment Power (Electrical Connections, Including Feeders &amp; Conduit from Panels to equipment)</t>
  </si>
  <si>
    <t>Critical Power Distribution  - Raceways and Feeders (from Panels upstream)</t>
  </si>
  <si>
    <t>Critical Power Distribution Equipment (UPS System and associated equipment, panelboards, transformers, etc.)</t>
  </si>
  <si>
    <t>Critical Power Distribution Equipment (Generator System and associated equipment)</t>
  </si>
  <si>
    <t>Eckardt Group</t>
  </si>
  <si>
    <t>404-502-5670</t>
  </si>
  <si>
    <t>r.watson@eckardtgroup.com</t>
  </si>
  <si>
    <t>Randy Watson</t>
  </si>
  <si>
    <t>Provide Aluminum wiring ILO copper for all feeders greater than 100A</t>
  </si>
  <si>
    <t>Remove 120V connection at each VAV - Assume 120v to single connection and controls contractor to install 24V to units</t>
  </si>
  <si>
    <t>Provide stubs only for fire alarm wiring ILO full conduit system</t>
  </si>
  <si>
    <t>Excluded</t>
  </si>
  <si>
    <t>Priced as today's dollars only</t>
  </si>
  <si>
    <t>No percentage included</t>
  </si>
  <si>
    <t xml:space="preserve">Included  </t>
  </si>
  <si>
    <t>Yes</t>
  </si>
  <si>
    <t>No</t>
  </si>
  <si>
    <t>Operations to Review</t>
  </si>
  <si>
    <t>Remove Bypass-Isolation from ATS Units</t>
  </si>
  <si>
    <t>Add closed transition to ATS Units</t>
  </si>
  <si>
    <t>Add factory standard load bank testing for UPS System</t>
  </si>
  <si>
    <t>VE-7</t>
  </si>
  <si>
    <t>VE-8</t>
  </si>
  <si>
    <t>Reduce QA/QC supervision from full-time</t>
  </si>
  <si>
    <t>Reduce Safety on site from full-time</t>
  </si>
  <si>
    <t>Allow for screenwall lighting on roof.</t>
  </si>
  <si>
    <t>Power Distribution - Raceways and Feeders (Miscellaneous) UPS System</t>
  </si>
  <si>
    <t>Any costs not defined above - Euipment Expense</t>
  </si>
  <si>
    <t>Have not received add from SQD - Yancey has it covered at no add'l charge because they have 5-yr warranty included and specs call for 2.</t>
  </si>
  <si>
    <t>VP Precon</t>
  </si>
  <si>
    <t>Senior Estimator</t>
  </si>
  <si>
    <t>Assistant Project Manager</t>
  </si>
  <si>
    <t>CE-8</t>
  </si>
  <si>
    <t>Apprentice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</si>
</sst>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lt;=9999999]###\-####;\(###\)\ ###\-####"/>
  </numFmts>
  <fonts count="36" x14ac:knownFonts="1">
    <font>
      <sz val="10"/>
      <name val="Arial"/>
    </font>
    <font>
      <sz val="10"/>
      <name val="Arial Narrow"/>
      <family val="2"/>
    </font>
    <font>
      <sz val="10"/>
      <name val="Arial"/>
      <family val="2"/>
    </font>
    <font>
      <b/>
      <sz val="10"/>
      <name val="Arial Narrow"/>
      <family val="2"/>
    </font>
    <font>
      <sz val="10"/>
      <color theme="1" tint="0.34998626667073579"/>
      <name val="Arial Narrow"/>
      <family val="2"/>
    </font>
    <font>
      <b/>
      <sz val="10"/>
      <color theme="1" tint="0.34998626667073579"/>
      <name val="Arial Narrow"/>
      <family val="2"/>
    </font>
    <font>
      <b/>
      <u/>
      <sz val="10"/>
      <name val="Arial Narrow"/>
      <family val="2"/>
    </font>
    <font>
      <sz val="8"/>
      <name val="Arial Narrow"/>
      <family val="2"/>
    </font>
    <font>
      <b/>
      <sz val="20"/>
      <name val="Arial Narrow"/>
      <family val="2"/>
    </font>
    <font>
      <b/>
      <sz val="26"/>
      <color rgb="FF0070C0"/>
      <name val="Arial Narrow"/>
      <family val="2"/>
    </font>
    <font>
      <i/>
      <sz val="10"/>
      <name val="Arial Narrow"/>
      <family val="2"/>
    </font>
    <font>
      <sz val="12"/>
      <name val="Arial Narrow"/>
      <family val="2"/>
    </font>
    <font>
      <i/>
      <sz val="10"/>
      <color rgb="FFFF0000"/>
      <name val="Arial Narrow"/>
      <family val="2"/>
    </font>
    <font>
      <i/>
      <sz val="16"/>
      <color theme="0"/>
      <name val="Arial Narrow"/>
      <family val="2"/>
    </font>
    <font>
      <b/>
      <sz val="16"/>
      <color theme="0"/>
      <name val="Arial Narrow"/>
      <family val="2"/>
    </font>
    <font>
      <b/>
      <sz val="10"/>
      <color theme="0"/>
      <name val="Arial Narrow"/>
      <family val="2"/>
    </font>
    <font>
      <sz val="16"/>
      <color theme="0"/>
      <name val="Arial Narrow"/>
      <family val="2"/>
    </font>
    <font>
      <b/>
      <sz val="11"/>
      <color rgb="FF000000"/>
      <name val="Arial Narrow"/>
      <family val="2"/>
    </font>
    <font>
      <sz val="10"/>
      <color theme="0"/>
      <name val="Arial Narrow"/>
      <family val="2"/>
    </font>
    <font>
      <b/>
      <sz val="8.5"/>
      <name val="Arial Narrow"/>
      <family val="2"/>
    </font>
    <font>
      <b/>
      <sz val="10"/>
      <color indexed="10"/>
      <name val="Arial Narrow"/>
      <family val="2"/>
    </font>
    <font>
      <sz val="10"/>
      <color rgb="FFFF0000"/>
      <name val="Arial Narrow"/>
      <family val="2"/>
    </font>
    <font>
      <b/>
      <sz val="11"/>
      <name val="Arial Narrow"/>
      <family val="2"/>
    </font>
    <font>
      <i/>
      <sz val="10"/>
      <color theme="0"/>
      <name val="Arial Narrow"/>
      <family val="2"/>
    </font>
    <font>
      <b/>
      <sz val="14"/>
      <color theme="0"/>
      <name val="Arial Narrow"/>
      <family val="2"/>
    </font>
    <font>
      <b/>
      <sz val="16"/>
      <name val="Arial Narrow"/>
      <family val="2"/>
    </font>
    <font>
      <sz val="8.5"/>
      <name val="Arial Narrow"/>
      <family val="2"/>
    </font>
    <font>
      <b/>
      <sz val="10"/>
      <color rgb="FFFF0000"/>
      <name val="Arial Narrow"/>
      <family val="2"/>
    </font>
    <font>
      <b/>
      <sz val="8.5"/>
      <color rgb="FFFF0000"/>
      <name val="Arial Narrow"/>
      <family val="2"/>
    </font>
    <font>
      <sz val="11"/>
      <name val="Arial"/>
      <family val="2"/>
    </font>
    <font>
      <b/>
      <i/>
      <sz val="11"/>
      <name val="Garamond"/>
      <family val="1"/>
    </font>
    <font>
      <i/>
      <sz val="11"/>
      <name val="Garamond"/>
      <family val="1"/>
    </font>
    <font>
      <sz val="9"/>
      <color indexed="81"/>
      <name val="Tahoma"/>
      <family val="2"/>
    </font>
    <font>
      <b/>
      <i/>
      <sz val="12"/>
      <name val="Arial Narrow"/>
      <family val="2"/>
    </font>
    <font>
      <sz val="8"/>
      <name val="Arial"/>
      <family val="2"/>
    </font>
    <font>
      <u/>
      <sz val="10"/>
      <color theme="10"/>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004B8D"/>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rgb="FFFFFFCC"/>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CC99FF"/>
        <bgColor indexed="64"/>
      </patternFill>
    </fill>
  </fills>
  <borders count="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9" fillId="0" borderId="0"/>
    <xf numFmtId="0" fontId="35" fillId="0" borderId="0" applyNumberFormat="0" applyFill="0" applyBorder="0" applyAlignment="0" applyProtection="0"/>
  </cellStyleXfs>
  <cellXfs count="414">
    <xf numFmtId="0" fontId="0" fillId="0" borderId="0" xfId="0"/>
    <xf numFmtId="0" fontId="1" fillId="3" borderId="0" xfId="0" applyFont="1" applyFill="1" applyAlignment="1">
      <alignment horizontal="right"/>
    </xf>
    <xf numFmtId="49" fontId="3" fillId="3" borderId="4" xfId="0" applyNumberFormat="1" applyFont="1" applyFill="1" applyBorder="1"/>
    <xf numFmtId="0" fontId="1" fillId="0" borderId="0" xfId="0" applyFont="1"/>
    <xf numFmtId="0" fontId="1" fillId="2" borderId="0" xfId="0" applyFont="1" applyFill="1" applyAlignment="1">
      <alignment horizontal="right"/>
    </xf>
    <xf numFmtId="49" fontId="3" fillId="2" borderId="21" xfId="0" applyNumberFormat="1" applyFont="1" applyFill="1" applyBorder="1"/>
    <xf numFmtId="0" fontId="4" fillId="2" borderId="0" xfId="0" applyFont="1" applyFill="1" applyBorder="1" applyAlignment="1">
      <alignment horizontal="center" vertical="center" wrapText="1"/>
    </xf>
    <xf numFmtId="0" fontId="1" fillId="2" borderId="0" xfId="0" applyFont="1" applyFill="1"/>
    <xf numFmtId="0" fontId="11" fillId="0" borderId="22" xfId="0" applyFont="1" applyBorder="1" applyAlignment="1">
      <alignment horizontal="right" vertical="top"/>
    </xf>
    <xf numFmtId="0" fontId="1" fillId="0" borderId="0" xfId="0" applyFont="1" applyAlignment="1">
      <alignment vertical="top"/>
    </xf>
    <xf numFmtId="0" fontId="11" fillId="0" borderId="26" xfId="0" applyFont="1" applyBorder="1" applyAlignment="1">
      <alignment horizontal="right" vertical="top"/>
    </xf>
    <xf numFmtId="0" fontId="11" fillId="0" borderId="37" xfId="0" applyFont="1" applyBorder="1" applyAlignment="1">
      <alignment horizontal="right" vertical="top"/>
    </xf>
    <xf numFmtId="0" fontId="6" fillId="2" borderId="1" xfId="0" applyFont="1" applyFill="1" applyBorder="1" applyAlignment="1">
      <alignment horizontal="center" wrapText="1"/>
    </xf>
    <xf numFmtId="0" fontId="1" fillId="2" borderId="2" xfId="0" applyFont="1" applyFill="1" applyBorder="1" applyAlignment="1">
      <alignment horizontal="right"/>
    </xf>
    <xf numFmtId="166" fontId="1" fillId="2" borderId="2" xfId="0" applyNumberFormat="1" applyFont="1" applyFill="1" applyBorder="1" applyAlignment="1">
      <alignment horizontal="centerContinuous"/>
    </xf>
    <xf numFmtId="0" fontId="1" fillId="2" borderId="2" xfId="0" applyFont="1" applyFill="1" applyBorder="1"/>
    <xf numFmtId="0" fontId="13" fillId="6" borderId="5" xfId="0" applyFont="1" applyFill="1" applyBorder="1" applyAlignment="1">
      <alignment horizontal="center" vertical="top"/>
    </xf>
    <xf numFmtId="0" fontId="14" fillId="6" borderId="0" xfId="0" applyFont="1" applyFill="1" applyBorder="1" applyAlignment="1">
      <alignment horizontal="right" vertical="top" wrapText="1"/>
    </xf>
    <xf numFmtId="0" fontId="16" fillId="6" borderId="0" xfId="0" applyFont="1" applyFill="1" applyAlignment="1">
      <alignment vertical="top"/>
    </xf>
    <xf numFmtId="0" fontId="6" fillId="2" borderId="1" xfId="0" applyFont="1" applyFill="1" applyBorder="1" applyAlignment="1">
      <alignment horizontal="center" vertical="top" wrapText="1"/>
    </xf>
    <xf numFmtId="0" fontId="1" fillId="2" borderId="2" xfId="0" applyFont="1" applyFill="1" applyBorder="1" applyAlignment="1">
      <alignment horizontal="right" vertical="top"/>
    </xf>
    <xf numFmtId="166" fontId="1" fillId="2" borderId="2" xfId="0" applyNumberFormat="1" applyFont="1" applyFill="1" applyBorder="1" applyAlignment="1">
      <alignment horizontal="centerContinuous" vertical="top"/>
    </xf>
    <xf numFmtId="0" fontId="1" fillId="2" borderId="2" xfId="0" applyFont="1" applyFill="1" applyBorder="1" applyAlignment="1">
      <alignment vertical="top"/>
    </xf>
    <xf numFmtId="0" fontId="13" fillId="7" borderId="5" xfId="0" applyFont="1" applyFill="1" applyBorder="1" applyAlignment="1">
      <alignment horizontal="center" vertical="top"/>
    </xf>
    <xf numFmtId="0" fontId="14" fillId="7" borderId="0" xfId="0" applyFont="1" applyFill="1" applyBorder="1" applyAlignment="1">
      <alignment horizontal="right" vertical="top" wrapText="1"/>
    </xf>
    <xf numFmtId="0" fontId="16" fillId="7" borderId="0" xfId="0" applyFont="1" applyFill="1" applyAlignment="1">
      <alignment vertical="top"/>
    </xf>
    <xf numFmtId="0" fontId="1" fillId="7" borderId="45" xfId="0" applyFont="1" applyFill="1" applyBorder="1" applyAlignment="1">
      <alignment wrapText="1"/>
    </xf>
    <xf numFmtId="0" fontId="17" fillId="7" borderId="46" xfId="0" applyFont="1" applyFill="1" applyBorder="1" applyAlignment="1">
      <alignment vertical="center" wrapText="1"/>
    </xf>
    <xf numFmtId="0" fontId="1" fillId="7" borderId="2" xfId="0" applyFont="1" applyFill="1" applyBorder="1"/>
    <xf numFmtId="0" fontId="1" fillId="0" borderId="29" xfId="0" applyFont="1" applyBorder="1" applyAlignment="1">
      <alignment horizontal="center" vertical="center"/>
    </xf>
    <xf numFmtId="0" fontId="1" fillId="0" borderId="49" xfId="0" applyFont="1" applyBorder="1" applyAlignment="1">
      <alignment horizontal="left" wrapText="1" indent="1"/>
    </xf>
    <xf numFmtId="164" fontId="1" fillId="0" borderId="54" xfId="1" applyNumberFormat="1" applyFont="1" applyFill="1" applyBorder="1" applyAlignment="1">
      <alignment horizontal="center"/>
    </xf>
    <xf numFmtId="0" fontId="1" fillId="0" borderId="0" xfId="0" applyFont="1" applyFill="1"/>
    <xf numFmtId="0" fontId="1" fillId="0" borderId="56" xfId="0" applyFont="1" applyBorder="1" applyAlignment="1">
      <alignment horizontal="center" vertical="center"/>
    </xf>
    <xf numFmtId="0" fontId="1" fillId="0" borderId="56" xfId="0" applyFont="1" applyBorder="1" applyAlignment="1">
      <alignment horizontal="left" wrapText="1" indent="1"/>
    </xf>
    <xf numFmtId="164" fontId="1" fillId="0" borderId="51" xfId="1" applyNumberFormat="1" applyFont="1" applyFill="1" applyBorder="1" applyAlignment="1">
      <alignment horizontal="center"/>
    </xf>
    <xf numFmtId="0" fontId="1" fillId="0" borderId="56" xfId="0" applyFont="1" applyBorder="1" applyAlignment="1">
      <alignment horizontal="left" wrapText="1" indent="2"/>
    </xf>
    <xf numFmtId="0" fontId="1" fillId="0" borderId="59" xfId="0" applyFont="1" applyBorder="1" applyAlignment="1">
      <alignment horizontal="center" vertical="center"/>
    </xf>
    <xf numFmtId="0" fontId="1" fillId="0" borderId="60" xfId="0" applyFont="1" applyBorder="1" applyAlignment="1">
      <alignment horizontal="left" wrapText="1" indent="1"/>
    </xf>
    <xf numFmtId="0" fontId="1" fillId="0" borderId="56" xfId="0" applyFont="1" applyFill="1" applyBorder="1" applyAlignment="1">
      <alignment horizontal="left" wrapText="1" indent="1"/>
    </xf>
    <xf numFmtId="0" fontId="1" fillId="0" borderId="60" xfId="0" applyFont="1" applyFill="1" applyBorder="1" applyAlignment="1">
      <alignment horizontal="left" wrapText="1" indent="1"/>
    </xf>
    <xf numFmtId="0" fontId="1" fillId="0" borderId="42" xfId="0" applyFont="1" applyBorder="1" applyAlignment="1">
      <alignment horizontal="center" vertical="center"/>
    </xf>
    <xf numFmtId="0" fontId="1" fillId="0" borderId="61" xfId="0" applyFont="1" applyBorder="1" applyAlignment="1">
      <alignment horizontal="left" indent="1"/>
    </xf>
    <xf numFmtId="164" fontId="1" fillId="0" borderId="64" xfId="1" applyNumberFormat="1" applyFont="1" applyBorder="1" applyAlignment="1">
      <alignment horizontal="center"/>
    </xf>
    <xf numFmtId="0" fontId="3" fillId="8" borderId="66" xfId="0" applyFont="1" applyFill="1" applyBorder="1" applyAlignment="1">
      <alignment horizontal="center"/>
    </xf>
    <xf numFmtId="0" fontId="3" fillId="9" borderId="66" xfId="0" applyFont="1" applyFill="1" applyBorder="1" applyAlignment="1">
      <alignment horizontal="left" vertical="center"/>
    </xf>
    <xf numFmtId="164" fontId="7" fillId="9" borderId="2" xfId="1" applyNumberFormat="1" applyFont="1" applyFill="1" applyBorder="1" applyAlignment="1">
      <alignment horizontal="center" vertical="center"/>
    </xf>
    <xf numFmtId="0" fontId="1" fillId="0" borderId="29" xfId="0" applyFont="1" applyBorder="1" applyAlignment="1">
      <alignment horizontal="center"/>
    </xf>
    <xf numFmtId="0" fontId="1" fillId="0" borderId="49" xfId="0" applyFont="1" applyBorder="1" applyAlignment="1">
      <alignment horizontal="left" indent="1"/>
    </xf>
    <xf numFmtId="0" fontId="3" fillId="0" borderId="34" xfId="0" applyFont="1" applyBorder="1" applyAlignment="1">
      <alignment horizontal="center"/>
    </xf>
    <xf numFmtId="0" fontId="3" fillId="0" borderId="56" xfId="0" applyFont="1" applyFill="1" applyBorder="1" applyAlignment="1">
      <alignment horizontal="left"/>
    </xf>
    <xf numFmtId="0" fontId="1" fillId="0" borderId="42" xfId="0" applyFont="1" applyBorder="1" applyAlignment="1">
      <alignment horizontal="center"/>
    </xf>
    <xf numFmtId="0" fontId="1" fillId="0" borderId="61" xfId="0" applyFont="1" applyFill="1" applyBorder="1" applyAlignment="1">
      <alignment horizontal="left" indent="1"/>
    </xf>
    <xf numFmtId="0" fontId="19" fillId="10" borderId="66" xfId="0" applyFont="1" applyFill="1" applyBorder="1" applyAlignment="1">
      <alignment horizontal="left"/>
    </xf>
    <xf numFmtId="164" fontId="1" fillId="10" borderId="1" xfId="1" applyNumberFormat="1" applyFont="1" applyFill="1" applyBorder="1" applyAlignment="1">
      <alignment horizontal="center"/>
    </xf>
    <xf numFmtId="164" fontId="1" fillId="10" borderId="2" xfId="1" applyNumberFormat="1" applyFont="1" applyFill="1" applyBorder="1" applyAlignment="1">
      <alignment horizontal="center"/>
    </xf>
    <xf numFmtId="164" fontId="1" fillId="10" borderId="3" xfId="1" quotePrefix="1" applyNumberFormat="1" applyFont="1" applyFill="1" applyBorder="1" applyAlignment="1">
      <alignment horizontal="center"/>
    </xf>
    <xf numFmtId="0" fontId="1" fillId="0" borderId="34" xfId="0" applyFont="1" applyFill="1" applyBorder="1" applyAlignment="1">
      <alignment horizontal="right"/>
    </xf>
    <xf numFmtId="0" fontId="1" fillId="0" borderId="56" xfId="0" applyFont="1" applyFill="1" applyBorder="1" applyAlignment="1">
      <alignment wrapText="1"/>
    </xf>
    <xf numFmtId="164" fontId="1" fillId="0" borderId="50" xfId="1" applyNumberFormat="1" applyFont="1" applyFill="1" applyBorder="1" applyAlignment="1">
      <alignment horizontal="right"/>
    </xf>
    <xf numFmtId="0" fontId="1" fillId="0" borderId="51" xfId="1" applyNumberFormat="1" applyFont="1" applyFill="1" applyBorder="1" applyAlignment="1">
      <alignment horizontal="left"/>
    </xf>
    <xf numFmtId="44" fontId="1" fillId="0" borderId="51" xfId="2" applyNumberFormat="1" applyFont="1" applyFill="1" applyBorder="1" applyAlignment="1">
      <alignment horizontal="center"/>
    </xf>
    <xf numFmtId="44" fontId="1" fillId="0" borderId="57" xfId="2" applyNumberFormat="1" applyFont="1" applyFill="1" applyBorder="1" applyAlignment="1">
      <alignment horizontal="center"/>
    </xf>
    <xf numFmtId="165" fontId="3" fillId="0" borderId="58" xfId="2" quotePrefix="1" applyNumberFormat="1" applyFont="1" applyFill="1" applyBorder="1" applyAlignment="1">
      <alignment horizontal="center"/>
    </xf>
    <xf numFmtId="0" fontId="20" fillId="0" borderId="34" xfId="0" applyFont="1" applyFill="1" applyBorder="1" applyAlignment="1">
      <alignment horizontal="right"/>
    </xf>
    <xf numFmtId="0" fontId="21" fillId="0" borderId="56" xfId="0" applyFont="1" applyFill="1" applyBorder="1" applyAlignment="1">
      <alignment wrapText="1"/>
    </xf>
    <xf numFmtId="44" fontId="1" fillId="11" borderId="51" xfId="2" applyNumberFormat="1" applyFont="1" applyFill="1" applyBorder="1" applyAlignment="1">
      <alignment horizontal="center"/>
    </xf>
    <xf numFmtId="44" fontId="1" fillId="11" borderId="57" xfId="2" applyNumberFormat="1" applyFont="1" applyFill="1" applyBorder="1" applyAlignment="1">
      <alignment horizontal="center"/>
    </xf>
    <xf numFmtId="165" fontId="3" fillId="11" borderId="58" xfId="2" quotePrefix="1" applyNumberFormat="1" applyFont="1" applyFill="1" applyBorder="1" applyAlignment="1">
      <alignment horizontal="center"/>
    </xf>
    <xf numFmtId="0" fontId="1" fillId="0" borderId="42" xfId="0" applyFont="1" applyFill="1" applyBorder="1" applyAlignment="1">
      <alignment horizontal="right"/>
    </xf>
    <xf numFmtId="0" fontId="1" fillId="0" borderId="61" xfId="0" applyFont="1" applyFill="1" applyBorder="1" applyAlignment="1">
      <alignment wrapText="1"/>
    </xf>
    <xf numFmtId="164" fontId="1" fillId="0" borderId="63" xfId="1" applyNumberFormat="1" applyFont="1" applyFill="1" applyBorder="1" applyAlignment="1">
      <alignment horizontal="right"/>
    </xf>
    <xf numFmtId="0" fontId="1" fillId="0" borderId="64" xfId="1" applyNumberFormat="1" applyFont="1" applyFill="1" applyBorder="1" applyAlignment="1">
      <alignment horizontal="left"/>
    </xf>
    <xf numFmtId="44" fontId="1" fillId="0" borderId="64" xfId="2" applyNumberFormat="1" applyFont="1" applyFill="1" applyBorder="1" applyAlignment="1">
      <alignment horizontal="center"/>
    </xf>
    <xf numFmtId="44" fontId="1" fillId="0" borderId="67" xfId="2" applyNumberFormat="1" applyFont="1" applyFill="1" applyBorder="1" applyAlignment="1">
      <alignment horizontal="center"/>
    </xf>
    <xf numFmtId="164" fontId="1" fillId="0" borderId="65" xfId="1" quotePrefix="1" applyNumberFormat="1" applyFont="1" applyFill="1" applyBorder="1" applyAlignment="1">
      <alignment horizontal="center"/>
    </xf>
    <xf numFmtId="0" fontId="3" fillId="7" borderId="66" xfId="0" applyFont="1" applyFill="1" applyBorder="1" applyAlignment="1">
      <alignment horizontal="center"/>
    </xf>
    <xf numFmtId="0" fontId="22" fillId="7" borderId="66" xfId="0" applyFont="1" applyFill="1" applyBorder="1" applyAlignment="1">
      <alignment horizontal="left" vertical="center"/>
    </xf>
    <xf numFmtId="0" fontId="1" fillId="7" borderId="0" xfId="0" applyFont="1" applyFill="1"/>
    <xf numFmtId="0" fontId="1" fillId="0" borderId="49" xfId="0" applyFont="1" applyFill="1" applyBorder="1" applyAlignment="1">
      <alignment horizontal="left" indent="1"/>
    </xf>
    <xf numFmtId="0" fontId="19" fillId="7" borderId="66" xfId="0" applyFont="1" applyFill="1" applyBorder="1" applyAlignment="1">
      <alignment horizontal="left"/>
    </xf>
    <xf numFmtId="164" fontId="1" fillId="7" borderId="1" xfId="1" applyNumberFormat="1" applyFont="1" applyFill="1" applyBorder="1" applyAlignment="1">
      <alignment horizontal="center"/>
    </xf>
    <xf numFmtId="164" fontId="1" fillId="7" borderId="2" xfId="1" applyNumberFormat="1" applyFont="1" applyFill="1" applyBorder="1" applyAlignment="1">
      <alignment horizontal="center"/>
    </xf>
    <xf numFmtId="164" fontId="1" fillId="7" borderId="3" xfId="1" quotePrefix="1" applyNumberFormat="1" applyFont="1" applyFill="1" applyBorder="1" applyAlignment="1">
      <alignment horizontal="center"/>
    </xf>
    <xf numFmtId="0" fontId="3" fillId="0" borderId="34" xfId="0" applyFont="1" applyBorder="1" applyAlignment="1">
      <alignment horizontal="center" vertical="top"/>
    </xf>
    <xf numFmtId="0" fontId="1" fillId="0" borderId="34" xfId="0" applyFont="1" applyBorder="1" applyAlignment="1">
      <alignment horizontal="center"/>
    </xf>
    <xf numFmtId="0" fontId="1" fillId="0" borderId="56" xfId="0" applyFont="1" applyFill="1" applyBorder="1" applyAlignment="1">
      <alignment horizontal="left" indent="1"/>
    </xf>
    <xf numFmtId="0" fontId="3" fillId="8" borderId="37" xfId="0" applyFont="1" applyFill="1" applyBorder="1" applyAlignment="1">
      <alignment horizontal="center"/>
    </xf>
    <xf numFmtId="0" fontId="1" fillId="12" borderId="34" xfId="0" applyFont="1" applyFill="1" applyBorder="1" applyAlignment="1">
      <alignment horizontal="center"/>
    </xf>
    <xf numFmtId="0" fontId="1" fillId="12" borderId="56" xfId="0" applyFont="1" applyFill="1" applyBorder="1" applyAlignment="1">
      <alignment horizontal="left" indent="1"/>
    </xf>
    <xf numFmtId="164" fontId="1" fillId="12" borderId="51" xfId="1" applyNumberFormat="1" applyFont="1" applyFill="1" applyBorder="1" applyAlignment="1">
      <alignment horizontal="center"/>
    </xf>
    <xf numFmtId="164" fontId="1" fillId="0" borderId="64" xfId="1" applyNumberFormat="1" applyFont="1" applyFill="1" applyBorder="1" applyAlignment="1">
      <alignment horizontal="center"/>
    </xf>
    <xf numFmtId="0" fontId="3" fillId="7" borderId="66" xfId="0" applyFont="1" applyFill="1" applyBorder="1" applyAlignment="1">
      <alignment horizontal="left" vertical="center"/>
    </xf>
    <xf numFmtId="0" fontId="1" fillId="2" borderId="1" xfId="0" applyFont="1" applyFill="1" applyBorder="1" applyAlignment="1">
      <alignment horizontal="center"/>
    </xf>
    <xf numFmtId="0" fontId="1" fillId="2" borderId="2" xfId="0" applyFont="1" applyFill="1" applyBorder="1" applyAlignment="1">
      <alignment horizontal="left" indent="1"/>
    </xf>
    <xf numFmtId="164" fontId="1" fillId="2" borderId="2" xfId="1" applyNumberFormat="1" applyFont="1" applyFill="1" applyBorder="1" applyAlignment="1">
      <alignment horizontal="center"/>
    </xf>
    <xf numFmtId="0" fontId="23" fillId="6" borderId="1" xfId="0" applyFont="1" applyFill="1" applyBorder="1" applyAlignment="1">
      <alignment horizontal="center"/>
    </xf>
    <xf numFmtId="0" fontId="24" fillId="6" borderId="2" xfId="0" applyFont="1" applyFill="1" applyBorder="1" applyAlignment="1">
      <alignment horizontal="right"/>
    </xf>
    <xf numFmtId="0" fontId="18" fillId="6" borderId="2" xfId="0" applyFont="1" applyFill="1" applyBorder="1"/>
    <xf numFmtId="0" fontId="1" fillId="0" borderId="5" xfId="0" applyFont="1" applyBorder="1" applyAlignment="1">
      <alignment horizontal="center"/>
    </xf>
    <xf numFmtId="0" fontId="1" fillId="0" borderId="26" xfId="0" applyFont="1" applyFill="1" applyBorder="1" applyAlignment="1">
      <alignment horizontal="left" indent="1"/>
    </xf>
    <xf numFmtId="164" fontId="1" fillId="0" borderId="5" xfId="1" applyNumberFormat="1" applyFont="1" applyBorder="1" applyAlignment="1">
      <alignment horizontal="center"/>
    </xf>
    <xf numFmtId="164" fontId="1" fillId="0" borderId="0" xfId="1" applyNumberFormat="1" applyFont="1" applyBorder="1" applyAlignment="1">
      <alignment horizontal="center"/>
    </xf>
    <xf numFmtId="164" fontId="1" fillId="0" borderId="6" xfId="1" quotePrefix="1" applyNumberFormat="1" applyFont="1" applyBorder="1" applyAlignment="1">
      <alignment horizontal="center"/>
    </xf>
    <xf numFmtId="164" fontId="1" fillId="0" borderId="0" xfId="1" applyNumberFormat="1" applyFont="1" applyBorder="1" applyAlignment="1"/>
    <xf numFmtId="164" fontId="1" fillId="0" borderId="6" xfId="1" applyNumberFormat="1" applyFont="1" applyBorder="1" applyAlignment="1"/>
    <xf numFmtId="0" fontId="1" fillId="9" borderId="66" xfId="0" applyFont="1" applyFill="1" applyBorder="1" applyAlignment="1">
      <alignment horizontal="center"/>
    </xf>
    <xf numFmtId="0" fontId="1" fillId="9" borderId="3" xfId="0" applyFont="1" applyFill="1" applyBorder="1" applyAlignment="1">
      <alignment horizontal="right"/>
    </xf>
    <xf numFmtId="0" fontId="1" fillId="9" borderId="2" xfId="0" applyFont="1" applyFill="1" applyBorder="1"/>
    <xf numFmtId="0" fontId="1" fillId="0" borderId="68" xfId="0" applyFont="1" applyFill="1" applyBorder="1" applyAlignment="1">
      <alignment horizontal="center"/>
    </xf>
    <xf numFmtId="0" fontId="1" fillId="0" borderId="69" xfId="0" applyFont="1" applyFill="1" applyBorder="1" applyAlignment="1">
      <alignment horizontal="right"/>
    </xf>
    <xf numFmtId="164" fontId="1" fillId="0" borderId="70" xfId="1" applyNumberFormat="1" applyFont="1" applyFill="1" applyBorder="1" applyAlignment="1"/>
    <xf numFmtId="164" fontId="1" fillId="0" borderId="71" xfId="1" applyNumberFormat="1" applyFont="1" applyFill="1" applyBorder="1" applyAlignment="1"/>
    <xf numFmtId="164" fontId="1" fillId="0" borderId="69" xfId="1" applyNumberFormat="1" applyFont="1" applyFill="1" applyBorder="1" applyAlignment="1"/>
    <xf numFmtId="44" fontId="1" fillId="0" borderId="37" xfId="2" applyFont="1" applyFill="1" applyBorder="1" applyAlignment="1">
      <alignment horizontal="center"/>
    </xf>
    <xf numFmtId="44" fontId="3" fillId="0" borderId="18" xfId="2" applyFont="1" applyFill="1" applyBorder="1" applyAlignment="1">
      <alignment horizontal="right"/>
    </xf>
    <xf numFmtId="44" fontId="11" fillId="0" borderId="0" xfId="2" applyFont="1" applyFill="1"/>
    <xf numFmtId="0" fontId="6" fillId="0" borderId="26" xfId="0" applyFont="1" applyBorder="1"/>
    <xf numFmtId="0" fontId="19" fillId="7" borderId="66" xfId="0" applyFont="1" applyFill="1" applyBorder="1" applyAlignment="1">
      <alignment horizontal="right"/>
    </xf>
    <xf numFmtId="0" fontId="3" fillId="7" borderId="66" xfId="0" applyFont="1" applyFill="1" applyBorder="1"/>
    <xf numFmtId="0" fontId="1" fillId="0" borderId="49" xfId="0" applyFont="1" applyBorder="1" applyAlignment="1">
      <alignment horizontal="right" vertical="top"/>
    </xf>
    <xf numFmtId="0" fontId="1" fillId="0" borderId="49" xfId="0" applyFont="1" applyBorder="1" applyAlignment="1">
      <alignment vertical="top"/>
    </xf>
    <xf numFmtId="0" fontId="1" fillId="0" borderId="56" xfId="0" applyFont="1" applyBorder="1" applyAlignment="1">
      <alignment horizontal="right" vertical="top"/>
    </xf>
    <xf numFmtId="0" fontId="1" fillId="0" borderId="56" xfId="0" applyFont="1" applyBorder="1" applyAlignment="1">
      <alignment vertical="top" wrapText="1"/>
    </xf>
    <xf numFmtId="0" fontId="1" fillId="0" borderId="26" xfId="0" applyFont="1" applyBorder="1" applyAlignment="1">
      <alignment vertical="top" wrapText="1"/>
    </xf>
    <xf numFmtId="44" fontId="1" fillId="0" borderId="5" xfId="2" applyFont="1" applyBorder="1" applyAlignment="1">
      <alignment horizontal="left" vertical="top"/>
    </xf>
    <xf numFmtId="44" fontId="1" fillId="0" borderId="0" xfId="2" applyFont="1" applyBorder="1" applyAlignment="1">
      <alignment horizontal="left" vertical="top"/>
    </xf>
    <xf numFmtId="44" fontId="1" fillId="0" borderId="6" xfId="2" applyFont="1" applyBorder="1" applyAlignment="1">
      <alignment horizontal="left" vertical="top"/>
    </xf>
    <xf numFmtId="3" fontId="1" fillId="13" borderId="56" xfId="0" applyNumberFormat="1" applyFont="1" applyFill="1" applyBorder="1" applyAlignment="1">
      <alignment horizontal="right" vertical="top"/>
    </xf>
    <xf numFmtId="0" fontId="19" fillId="14" borderId="66" xfId="0" applyFont="1" applyFill="1" applyBorder="1" applyAlignment="1">
      <alignment horizontal="left"/>
    </xf>
    <xf numFmtId="164" fontId="3" fillId="14" borderId="72" xfId="1" applyNumberFormat="1" applyFont="1" applyFill="1" applyBorder="1" applyAlignment="1">
      <alignment horizontal="center"/>
    </xf>
    <xf numFmtId="164" fontId="3" fillId="14" borderId="73" xfId="1" applyNumberFormat="1" applyFont="1" applyFill="1" applyBorder="1" applyAlignment="1">
      <alignment horizontal="center"/>
    </xf>
    <xf numFmtId="164" fontId="3" fillId="14" borderId="74" xfId="1" applyNumberFormat="1" applyFont="1" applyFill="1" applyBorder="1" applyAlignment="1">
      <alignment horizontal="center"/>
    </xf>
    <xf numFmtId="164" fontId="3" fillId="14" borderId="75" xfId="1" applyNumberFormat="1" applyFont="1" applyFill="1" applyBorder="1" applyAlignment="1">
      <alignment horizontal="center"/>
    </xf>
    <xf numFmtId="0" fontId="1" fillId="0" borderId="34" xfId="0" applyFont="1" applyBorder="1" applyAlignment="1">
      <alignment vertical="top" wrapText="1"/>
    </xf>
    <xf numFmtId="165" fontId="10" fillId="0" borderId="13" xfId="2" applyNumberFormat="1" applyFont="1" applyBorder="1" applyAlignment="1">
      <alignment horizontal="right" vertical="top"/>
    </xf>
    <xf numFmtId="165" fontId="10" fillId="0" borderId="14" xfId="2" applyNumberFormat="1" applyFont="1" applyBorder="1" applyAlignment="1">
      <alignment horizontal="right" vertical="top"/>
    </xf>
    <xf numFmtId="165" fontId="1" fillId="14" borderId="14" xfId="2" applyNumberFormat="1" applyFont="1" applyFill="1" applyBorder="1" applyAlignment="1">
      <alignment horizontal="right" vertical="top"/>
    </xf>
    <xf numFmtId="3" fontId="10" fillId="0" borderId="15" xfId="2" applyNumberFormat="1" applyFont="1" applyBorder="1" applyAlignment="1">
      <alignment horizontal="right" vertical="top"/>
    </xf>
    <xf numFmtId="165" fontId="1" fillId="0" borderId="10" xfId="2" applyNumberFormat="1" applyFont="1" applyBorder="1" applyAlignment="1">
      <alignment horizontal="right" vertical="top"/>
    </xf>
    <xf numFmtId="165" fontId="1" fillId="0" borderId="11" xfId="2" applyNumberFormat="1" applyFont="1" applyBorder="1" applyAlignment="1">
      <alignment horizontal="right" vertical="top"/>
    </xf>
    <xf numFmtId="165" fontId="1" fillId="14" borderId="11" xfId="2" applyNumberFormat="1" applyFont="1" applyFill="1" applyBorder="1" applyAlignment="1">
      <alignment horizontal="right" vertical="top"/>
    </xf>
    <xf numFmtId="3" fontId="1" fillId="0" borderId="12" xfId="2" applyNumberFormat="1" applyFont="1" applyBorder="1" applyAlignment="1">
      <alignment horizontal="right" vertical="top"/>
    </xf>
    <xf numFmtId="0" fontId="3" fillId="7" borderId="66" xfId="0" applyFont="1" applyFill="1" applyBorder="1" applyAlignment="1">
      <alignment horizontal="right" vertical="center"/>
    </xf>
    <xf numFmtId="44" fontId="1" fillId="7" borderId="1" xfId="2" applyFont="1" applyFill="1" applyBorder="1" applyAlignment="1">
      <alignment vertical="center"/>
    </xf>
    <xf numFmtId="44" fontId="1" fillId="7" borderId="2" xfId="2" applyFont="1" applyFill="1" applyBorder="1" applyAlignment="1">
      <alignment vertical="center"/>
    </xf>
    <xf numFmtId="44" fontId="1" fillId="7" borderId="3" xfId="2" applyFont="1" applyFill="1" applyBorder="1" applyAlignment="1">
      <alignment vertical="center"/>
    </xf>
    <xf numFmtId="0" fontId="12" fillId="0" borderId="49" xfId="0" applyFont="1" applyBorder="1" applyAlignment="1">
      <alignment horizontal="right"/>
    </xf>
    <xf numFmtId="0" fontId="1" fillId="0" borderId="61" xfId="0" applyFont="1" applyBorder="1" applyAlignment="1">
      <alignment horizontal="right"/>
    </xf>
    <xf numFmtId="0" fontId="1" fillId="0" borderId="61" xfId="0" applyFont="1" applyBorder="1"/>
    <xf numFmtId="0" fontId="13" fillId="5" borderId="5" xfId="0" applyFont="1" applyFill="1" applyBorder="1" applyAlignment="1">
      <alignment horizontal="center" vertical="top"/>
    </xf>
    <xf numFmtId="0" fontId="14" fillId="5" borderId="0" xfId="0" applyFont="1" applyFill="1" applyBorder="1" applyAlignment="1">
      <alignment horizontal="right" vertical="top" wrapText="1"/>
    </xf>
    <xf numFmtId="0" fontId="16" fillId="5" borderId="0" xfId="0" applyFont="1" applyFill="1" applyAlignment="1">
      <alignment vertical="top"/>
    </xf>
    <xf numFmtId="0" fontId="19" fillId="5" borderId="66" xfId="0" applyFont="1" applyFill="1" applyBorder="1" applyAlignment="1">
      <alignment horizontal="left"/>
    </xf>
    <xf numFmtId="0" fontId="1" fillId="5" borderId="0" xfId="0" applyFont="1" applyFill="1"/>
    <xf numFmtId="0" fontId="10" fillId="0" borderId="56" xfId="0" applyFont="1" applyFill="1" applyBorder="1" applyAlignment="1">
      <alignment horizontal="left" wrapText="1" indent="1"/>
    </xf>
    <xf numFmtId="0" fontId="3" fillId="5" borderId="66" xfId="0" applyFont="1" applyFill="1" applyBorder="1" applyAlignment="1">
      <alignment horizontal="center"/>
    </xf>
    <xf numFmtId="0" fontId="3" fillId="5" borderId="66" xfId="0" applyFont="1" applyFill="1" applyBorder="1" applyAlignment="1">
      <alignment horizontal="right" vertical="center"/>
    </xf>
    <xf numFmtId="44" fontId="1" fillId="5" borderId="1" xfId="2" applyFont="1" applyFill="1" applyBorder="1" applyAlignment="1">
      <alignment vertical="center"/>
    </xf>
    <xf numFmtId="44" fontId="1" fillId="5" borderId="2" xfId="2" applyFont="1" applyFill="1" applyBorder="1" applyAlignment="1">
      <alignment vertical="center"/>
    </xf>
    <xf numFmtId="44" fontId="1" fillId="5" borderId="3" xfId="2" applyFont="1" applyFill="1" applyBorder="1" applyAlignment="1">
      <alignment vertical="center"/>
    </xf>
    <xf numFmtId="166" fontId="1" fillId="2" borderId="2" xfId="0" applyNumberFormat="1" applyFont="1" applyFill="1" applyBorder="1" applyAlignment="1">
      <alignment horizontal="center" vertical="top"/>
    </xf>
    <xf numFmtId="0" fontId="1" fillId="2" borderId="0" xfId="0" applyFont="1" applyFill="1" applyBorder="1" applyAlignment="1">
      <alignment vertical="top"/>
    </xf>
    <xf numFmtId="165" fontId="14" fillId="2" borderId="1" xfId="2" applyNumberFormat="1" applyFont="1" applyFill="1" applyBorder="1" applyAlignment="1">
      <alignment vertical="top"/>
    </xf>
    <xf numFmtId="165" fontId="14" fillId="2" borderId="3" xfId="2" applyNumberFormat="1" applyFont="1" applyFill="1" applyBorder="1" applyAlignment="1">
      <alignment vertical="top"/>
    </xf>
    <xf numFmtId="0" fontId="16" fillId="15" borderId="0" xfId="0" applyFont="1" applyFill="1" applyAlignment="1">
      <alignment vertical="top"/>
    </xf>
    <xf numFmtId="0" fontId="14" fillId="6" borderId="0" xfId="0" applyFont="1" applyFill="1" applyBorder="1" applyAlignment="1">
      <alignment horizontal="right" vertical="center" wrapText="1"/>
    </xf>
    <xf numFmtId="0" fontId="6" fillId="2" borderId="5" xfId="0" applyFont="1" applyFill="1" applyBorder="1" applyAlignment="1">
      <alignment horizontal="center" vertical="top" wrapText="1"/>
    </xf>
    <xf numFmtId="0" fontId="1" fillId="2" borderId="0" xfId="0" applyFont="1" applyFill="1" applyBorder="1" applyAlignment="1">
      <alignment horizontal="right" vertical="top"/>
    </xf>
    <xf numFmtId="166" fontId="1" fillId="2" borderId="0" xfId="0" applyNumberFormat="1" applyFont="1" applyFill="1" applyBorder="1" applyAlignment="1">
      <alignment horizontal="center" vertical="top"/>
    </xf>
    <xf numFmtId="44" fontId="1" fillId="10" borderId="1" xfId="2" applyFont="1" applyFill="1" applyBorder="1" applyAlignment="1">
      <alignment horizontal="center"/>
    </xf>
    <xf numFmtId="44" fontId="1" fillId="10" borderId="2" xfId="2" applyFont="1" applyFill="1" applyBorder="1" applyAlignment="1">
      <alignment horizontal="center"/>
    </xf>
    <xf numFmtId="44" fontId="1" fillId="10" borderId="3" xfId="2" quotePrefix="1" applyFont="1" applyFill="1" applyBorder="1" applyAlignment="1">
      <alignment horizontal="center"/>
    </xf>
    <xf numFmtId="0" fontId="19" fillId="10" borderId="66" xfId="0" applyFont="1" applyFill="1" applyBorder="1" applyAlignment="1">
      <alignment horizontal="right"/>
    </xf>
    <xf numFmtId="0" fontId="19" fillId="0" borderId="49" xfId="0" applyFont="1" applyFill="1" applyBorder="1" applyAlignment="1">
      <alignment horizontal="right"/>
    </xf>
    <xf numFmtId="0" fontId="19" fillId="0" borderId="49" xfId="0" applyFont="1" applyFill="1" applyBorder="1" applyAlignment="1">
      <alignment horizontal="left"/>
    </xf>
    <xf numFmtId="0" fontId="26" fillId="0" borderId="56" xfId="0" applyFont="1" applyFill="1" applyBorder="1" applyAlignment="1">
      <alignment horizontal="right" vertical="top"/>
    </xf>
    <xf numFmtId="0" fontId="1" fillId="0" borderId="0" xfId="0" applyFont="1" applyFill="1" applyAlignment="1">
      <alignment vertical="top"/>
    </xf>
    <xf numFmtId="0" fontId="26" fillId="0" borderId="60" xfId="0" applyFont="1" applyFill="1" applyBorder="1" applyAlignment="1">
      <alignment horizontal="left" vertical="center" wrapText="1"/>
    </xf>
    <xf numFmtId="0" fontId="21" fillId="0" borderId="56" xfId="0" applyFont="1" applyBorder="1" applyAlignment="1">
      <alignment vertical="center" wrapText="1"/>
    </xf>
    <xf numFmtId="0" fontId="26" fillId="0" borderId="60" xfId="0" applyFont="1" applyFill="1" applyBorder="1" applyAlignment="1">
      <alignment horizontal="right"/>
    </xf>
    <xf numFmtId="0" fontId="26" fillId="0" borderId="60" xfId="0" applyFont="1" applyFill="1" applyBorder="1" applyAlignment="1">
      <alignment horizontal="left"/>
    </xf>
    <xf numFmtId="0" fontId="1" fillId="0" borderId="61" xfId="0" applyFont="1" applyBorder="1" applyAlignment="1">
      <alignment horizontal="left"/>
    </xf>
    <xf numFmtId="0" fontId="1" fillId="0" borderId="49" xfId="0" applyFont="1" applyBorder="1" applyAlignment="1">
      <alignment horizontal="right"/>
    </xf>
    <xf numFmtId="0" fontId="1" fillId="0" borderId="49" xfId="0" applyFont="1" applyBorder="1"/>
    <xf numFmtId="0" fontId="27" fillId="0" borderId="56" xfId="0" applyFont="1" applyBorder="1" applyAlignment="1">
      <alignment horizontal="right" vertical="top"/>
    </xf>
    <xf numFmtId="0" fontId="1" fillId="0" borderId="56" xfId="0" applyFont="1" applyBorder="1" applyAlignment="1">
      <alignment horizontal="right"/>
    </xf>
    <xf numFmtId="0" fontId="1" fillId="0" borderId="56" xfId="0" applyFont="1" applyBorder="1"/>
    <xf numFmtId="0" fontId="1" fillId="0" borderId="60" xfId="0" applyFont="1" applyBorder="1"/>
    <xf numFmtId="0" fontId="1" fillId="0" borderId="60" xfId="0" applyFont="1" applyBorder="1" applyAlignment="1">
      <alignment horizontal="right"/>
    </xf>
    <xf numFmtId="0" fontId="3" fillId="0" borderId="49" xfId="0" quotePrefix="1" applyFont="1" applyBorder="1" applyAlignment="1">
      <alignment horizontal="right" vertical="center"/>
    </xf>
    <xf numFmtId="0" fontId="30" fillId="16" borderId="23" xfId="4" applyFont="1" applyFill="1" applyBorder="1"/>
    <xf numFmtId="164" fontId="3" fillId="16" borderId="77" xfId="1" quotePrefix="1" applyNumberFormat="1" applyFont="1" applyFill="1" applyBorder="1" applyAlignment="1"/>
    <xf numFmtId="164" fontId="3" fillId="16" borderId="78" xfId="1" quotePrefix="1" applyNumberFormat="1" applyFont="1" applyFill="1" applyBorder="1" applyAlignment="1"/>
    <xf numFmtId="164" fontId="3" fillId="16" borderId="79" xfId="1" quotePrefix="1" applyNumberFormat="1" applyFont="1" applyFill="1" applyBorder="1" applyAlignment="1"/>
    <xf numFmtId="164" fontId="3" fillId="16" borderId="10" xfId="1" quotePrefix="1" applyNumberFormat="1" applyFont="1" applyFill="1" applyBorder="1" applyAlignment="1">
      <alignment horizontal="center"/>
    </xf>
    <xf numFmtId="164" fontId="3" fillId="16" borderId="80" xfId="1" quotePrefix="1" applyNumberFormat="1" applyFont="1" applyFill="1" applyBorder="1" applyAlignment="1">
      <alignment horizontal="center"/>
    </xf>
    <xf numFmtId="164" fontId="3" fillId="16" borderId="11" xfId="1" quotePrefix="1" applyNumberFormat="1" applyFont="1" applyFill="1" applyBorder="1" applyAlignment="1">
      <alignment horizontal="center"/>
    </xf>
    <xf numFmtId="164" fontId="3" fillId="16" borderId="12" xfId="1" quotePrefix="1" applyNumberFormat="1" applyFont="1" applyFill="1" applyBorder="1" applyAlignment="1">
      <alignment horizontal="center"/>
    </xf>
    <xf numFmtId="164" fontId="3" fillId="16" borderId="10" xfId="1" quotePrefix="1" applyNumberFormat="1" applyFont="1" applyFill="1" applyBorder="1" applyAlignment="1"/>
    <xf numFmtId="165" fontId="3" fillId="16" borderId="12" xfId="2" quotePrefix="1" applyNumberFormat="1" applyFont="1" applyFill="1" applyBorder="1" applyAlignment="1">
      <alignment horizontal="center"/>
    </xf>
    <xf numFmtId="0" fontId="10" fillId="0" borderId="10" xfId="1" quotePrefix="1" applyNumberFormat="1" applyFont="1" applyBorder="1" applyAlignment="1">
      <alignment horizontal="right"/>
    </xf>
    <xf numFmtId="0" fontId="31" fillId="0" borderId="80" xfId="4" applyFont="1" applyBorder="1" applyAlignment="1">
      <alignment horizontal="center"/>
    </xf>
    <xf numFmtId="44" fontId="1" fillId="0" borderId="10" xfId="1" quotePrefix="1" applyNumberFormat="1" applyFont="1" applyBorder="1" applyAlignment="1">
      <alignment horizontal="center"/>
    </xf>
    <xf numFmtId="9" fontId="1" fillId="0" borderId="11" xfId="3" quotePrefix="1" applyFont="1" applyBorder="1" applyAlignment="1">
      <alignment horizontal="center"/>
    </xf>
    <xf numFmtId="44" fontId="1" fillId="0" borderId="12" xfId="1" quotePrefix="1" applyNumberFormat="1" applyFont="1" applyBorder="1" applyAlignment="1">
      <alignment horizontal="center"/>
    </xf>
    <xf numFmtId="44" fontId="1" fillId="0" borderId="10" xfId="2" quotePrefix="1" applyFont="1" applyBorder="1" applyAlignment="1">
      <alignment horizontal="center"/>
    </xf>
    <xf numFmtId="164" fontId="1" fillId="16" borderId="41" xfId="1" quotePrefix="1" applyNumberFormat="1" applyFont="1" applyFill="1" applyBorder="1" applyAlignment="1">
      <alignment horizontal="center"/>
    </xf>
    <xf numFmtId="44" fontId="1" fillId="0" borderId="12" xfId="2" quotePrefix="1" applyFont="1" applyFill="1" applyBorder="1" applyAlignment="1">
      <alignment horizontal="center"/>
    </xf>
    <xf numFmtId="164" fontId="1" fillId="16" borderId="81" xfId="1" quotePrefix="1" applyNumberFormat="1" applyFont="1" applyFill="1" applyBorder="1" applyAlignment="1">
      <alignment horizontal="center"/>
    </xf>
    <xf numFmtId="0" fontId="1" fillId="0" borderId="80" xfId="1" quotePrefix="1" applyNumberFormat="1" applyFont="1" applyBorder="1" applyAlignment="1"/>
    <xf numFmtId="0" fontId="10" fillId="16" borderId="10" xfId="1" quotePrefix="1" applyNumberFormat="1" applyFont="1" applyFill="1" applyBorder="1" applyAlignment="1">
      <alignment horizontal="right"/>
    </xf>
    <xf numFmtId="0" fontId="30" fillId="16" borderId="80" xfId="4" applyFont="1" applyFill="1" applyBorder="1"/>
    <xf numFmtId="44" fontId="1" fillId="16" borderId="10" xfId="1" quotePrefix="1" applyNumberFormat="1" applyFont="1" applyFill="1" applyBorder="1" applyAlignment="1">
      <alignment horizontal="center"/>
    </xf>
    <xf numFmtId="9" fontId="1" fillId="16" borderId="11" xfId="3" quotePrefix="1" applyFont="1" applyFill="1" applyBorder="1" applyAlignment="1">
      <alignment horizontal="center"/>
    </xf>
    <xf numFmtId="44" fontId="1" fillId="16" borderId="10" xfId="2" quotePrefix="1" applyFont="1" applyFill="1" applyBorder="1" applyAlignment="1">
      <alignment horizontal="center"/>
    </xf>
    <xf numFmtId="44" fontId="1" fillId="16" borderId="12" xfId="2" quotePrefix="1" applyFont="1" applyFill="1" applyBorder="1" applyAlignment="1">
      <alignment horizontal="center"/>
    </xf>
    <xf numFmtId="0" fontId="31" fillId="0" borderId="80" xfId="4" applyFont="1" applyBorder="1" applyAlignment="1">
      <alignment horizontal="center" wrapText="1"/>
    </xf>
    <xf numFmtId="0" fontId="1" fillId="0" borderId="0" xfId="0" applyFont="1" applyAlignment="1">
      <alignment horizontal="center"/>
    </xf>
    <xf numFmtId="0" fontId="13" fillId="17" borderId="5" xfId="0" applyFont="1" applyFill="1" applyBorder="1" applyAlignment="1">
      <alignment horizontal="center" vertical="top"/>
    </xf>
    <xf numFmtId="0" fontId="14" fillId="17" borderId="0" xfId="0" applyFont="1" applyFill="1" applyBorder="1" applyAlignment="1">
      <alignment horizontal="right" vertical="top" wrapText="1"/>
    </xf>
    <xf numFmtId="10" fontId="14" fillId="17" borderId="1" xfId="3" applyNumberFormat="1" applyFont="1" applyFill="1" applyBorder="1" applyAlignment="1">
      <alignment horizontal="center" vertical="top" wrapText="1"/>
    </xf>
    <xf numFmtId="0" fontId="1" fillId="0" borderId="82" xfId="1" quotePrefix="1" applyNumberFormat="1" applyFont="1" applyBorder="1" applyAlignment="1"/>
    <xf numFmtId="44" fontId="1" fillId="0" borderId="83" xfId="1" quotePrefix="1" applyNumberFormat="1" applyFont="1" applyBorder="1" applyAlignment="1">
      <alignment horizontal="center"/>
    </xf>
    <xf numFmtId="9" fontId="1" fillId="0" borderId="41" xfId="3" quotePrefix="1" applyFont="1" applyBorder="1" applyAlignment="1">
      <alignment horizontal="center"/>
    </xf>
    <xf numFmtId="44" fontId="1" fillId="0" borderId="84" xfId="1" quotePrefix="1" applyNumberFormat="1" applyFont="1" applyBorder="1" applyAlignment="1">
      <alignment horizontal="center"/>
    </xf>
    <xf numFmtId="44" fontId="1" fillId="0" borderId="83" xfId="2" quotePrefix="1" applyFont="1" applyBorder="1" applyAlignment="1">
      <alignment horizontal="center"/>
    </xf>
    <xf numFmtId="44" fontId="1" fillId="0" borderId="84" xfId="2" quotePrefix="1" applyFont="1" applyFill="1" applyBorder="1" applyAlignment="1">
      <alignment horizontal="center"/>
    </xf>
    <xf numFmtId="0" fontId="11" fillId="0" borderId="0" xfId="0" applyFont="1" applyAlignment="1">
      <alignment vertical="center"/>
    </xf>
    <xf numFmtId="0" fontId="10" fillId="0" borderId="83" xfId="1" quotePrefix="1" applyNumberFormat="1" applyFont="1" applyBorder="1" applyAlignment="1">
      <alignment horizontal="right"/>
    </xf>
    <xf numFmtId="0" fontId="10" fillId="16" borderId="23" xfId="1" quotePrefix="1" applyNumberFormat="1" applyFont="1" applyFill="1" applyBorder="1" applyAlignment="1">
      <alignment horizontal="right"/>
    </xf>
    <xf numFmtId="0" fontId="30" fillId="16" borderId="8" xfId="4" applyFont="1" applyFill="1" applyBorder="1"/>
    <xf numFmtId="1" fontId="33" fillId="16" borderId="8" xfId="1" quotePrefix="1" applyNumberFormat="1" applyFont="1" applyFill="1" applyBorder="1" applyAlignment="1">
      <alignment horizontal="center"/>
    </xf>
    <xf numFmtId="1" fontId="33" fillId="16" borderId="8" xfId="3" quotePrefix="1" applyNumberFormat="1" applyFont="1" applyFill="1" applyBorder="1" applyAlignment="1">
      <alignment horizontal="center"/>
    </xf>
    <xf numFmtId="1" fontId="33" fillId="16" borderId="8" xfId="2" quotePrefix="1" applyNumberFormat="1" applyFont="1" applyFill="1" applyBorder="1" applyAlignment="1">
      <alignment horizontal="center"/>
    </xf>
    <xf numFmtId="1" fontId="33" fillId="16" borderId="9" xfId="2" quotePrefix="1" applyNumberFormat="1" applyFont="1" applyFill="1" applyBorder="1" applyAlignment="1">
      <alignment horizontal="center"/>
    </xf>
    <xf numFmtId="0" fontId="11" fillId="0" borderId="16" xfId="0" applyFont="1" applyBorder="1" applyAlignment="1">
      <alignment horizontal="center" vertical="center"/>
    </xf>
    <xf numFmtId="0" fontId="11" fillId="0" borderId="19" xfId="0" applyFont="1" applyBorder="1" applyAlignment="1">
      <alignment vertical="center"/>
    </xf>
    <xf numFmtId="9" fontId="11" fillId="0" borderId="19" xfId="3" applyFont="1" applyBorder="1" applyAlignment="1">
      <alignment horizontal="center" vertical="center"/>
    </xf>
    <xf numFmtId="9" fontId="11" fillId="0" borderId="20" xfId="3" applyFont="1" applyBorder="1" applyAlignment="1">
      <alignment horizontal="center" vertical="center"/>
    </xf>
    <xf numFmtId="0" fontId="1" fillId="0" borderId="26" xfId="0" applyFont="1" applyBorder="1" applyAlignment="1">
      <alignment horizontal="right" vertical="top"/>
    </xf>
    <xf numFmtId="0" fontId="1" fillId="0" borderId="34" xfId="0" applyFont="1" applyFill="1" applyBorder="1" applyAlignment="1">
      <alignment vertical="top" wrapText="1"/>
    </xf>
    <xf numFmtId="0" fontId="1" fillId="0" borderId="5" xfId="0" applyFont="1" applyBorder="1" applyAlignment="1">
      <alignment vertical="top" wrapText="1"/>
    </xf>
    <xf numFmtId="7" fontId="1" fillId="14" borderId="76" xfId="2" applyNumberFormat="1" applyFont="1" applyFill="1" applyBorder="1" applyAlignment="1">
      <alignment horizontal="right" vertical="top"/>
    </xf>
    <xf numFmtId="164" fontId="3" fillId="16" borderId="7" xfId="1" quotePrefix="1" applyNumberFormat="1" applyFont="1" applyFill="1" applyBorder="1" applyAlignment="1">
      <alignment horizontal="center"/>
    </xf>
    <xf numFmtId="164" fontId="3" fillId="16" borderId="8" xfId="1" quotePrefix="1" applyNumberFormat="1" applyFont="1" applyFill="1" applyBorder="1" applyAlignment="1">
      <alignment horizontal="center"/>
    </xf>
    <xf numFmtId="164" fontId="3" fillId="16" borderId="9" xfId="1" quotePrefix="1" applyNumberFormat="1" applyFont="1" applyFill="1" applyBorder="1" applyAlignment="1">
      <alignment horizontal="center"/>
    </xf>
    <xf numFmtId="164" fontId="1" fillId="10" borderId="1" xfId="1" quotePrefix="1" applyNumberFormat="1" applyFont="1" applyFill="1" applyBorder="1" applyAlignment="1">
      <alignment horizontal="center"/>
    </xf>
    <xf numFmtId="164" fontId="1" fillId="10" borderId="2" xfId="1" quotePrefix="1" applyNumberFormat="1" applyFont="1" applyFill="1" applyBorder="1" applyAlignment="1">
      <alignment horizontal="center"/>
    </xf>
    <xf numFmtId="164" fontId="1" fillId="10" borderId="27" xfId="1" quotePrefix="1" applyNumberFormat="1" applyFont="1" applyFill="1" applyBorder="1" applyAlignment="1">
      <alignment horizontal="center"/>
    </xf>
    <xf numFmtId="164" fontId="1" fillId="10" borderId="28" xfId="1" quotePrefix="1" applyNumberFormat="1" applyFont="1" applyFill="1" applyBorder="1" applyAlignment="1">
      <alignment horizontal="center"/>
    </xf>
    <xf numFmtId="44" fontId="1" fillId="0" borderId="63" xfId="2" applyFont="1" applyBorder="1" applyAlignment="1">
      <alignment horizontal="left"/>
    </xf>
    <xf numFmtId="44" fontId="1" fillId="0" borderId="64" xfId="2" applyFont="1" applyBorder="1" applyAlignment="1">
      <alignment horizontal="left"/>
    </xf>
    <xf numFmtId="44" fontId="1" fillId="0" borderId="67" xfId="2" applyFont="1" applyBorder="1" applyAlignment="1">
      <alignment horizontal="left"/>
    </xf>
    <xf numFmtId="44" fontId="1" fillId="0" borderId="65" xfId="2" applyFont="1" applyBorder="1" applyAlignment="1">
      <alignment horizontal="left"/>
    </xf>
    <xf numFmtId="44" fontId="1" fillId="0" borderId="34" xfId="2" applyFont="1" applyFill="1" applyBorder="1" applyAlignment="1">
      <alignment horizontal="left" vertical="top"/>
    </xf>
    <xf numFmtId="44" fontId="1" fillId="0" borderId="35" xfId="2" applyFont="1" applyFill="1" applyBorder="1" applyAlignment="1">
      <alignment horizontal="left" vertical="top"/>
    </xf>
    <xf numFmtId="44" fontId="1" fillId="0" borderId="36" xfId="2" applyFont="1" applyFill="1" applyBorder="1" applyAlignment="1">
      <alignment horizontal="left" vertical="top"/>
    </xf>
    <xf numFmtId="0" fontId="21" fillId="0" borderId="34" xfId="0" applyFont="1" applyBorder="1" applyAlignment="1">
      <alignment horizontal="left" vertical="top"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44" fontId="1" fillId="0" borderId="53" xfId="2" applyFont="1" applyBorder="1" applyAlignment="1">
      <alignment horizontal="left"/>
    </xf>
    <xf numFmtId="44" fontId="1" fillId="0" borderId="54" xfId="2" applyFont="1" applyBorder="1" applyAlignment="1">
      <alignment horizontal="left"/>
    </xf>
    <xf numFmtId="44" fontId="1" fillId="0" borderId="52" xfId="2" applyFont="1" applyBorder="1" applyAlignment="1">
      <alignment horizontal="left"/>
    </xf>
    <xf numFmtId="44" fontId="1" fillId="0" borderId="55" xfId="2" applyFont="1" applyBorder="1" applyAlignment="1">
      <alignment horizontal="left"/>
    </xf>
    <xf numFmtId="44" fontId="1" fillId="0" borderId="63" xfId="2" applyFont="1" applyFill="1" applyBorder="1" applyAlignment="1">
      <alignment horizontal="left" vertical="top"/>
    </xf>
    <xf numFmtId="44" fontId="1" fillId="0" borderId="64" xfId="2" applyFont="1" applyFill="1" applyBorder="1" applyAlignment="1">
      <alignment horizontal="left" vertical="top"/>
    </xf>
    <xf numFmtId="44" fontId="1" fillId="0" borderId="67" xfId="2" applyFont="1" applyFill="1" applyBorder="1" applyAlignment="1">
      <alignment horizontal="left" vertical="top"/>
    </xf>
    <xf numFmtId="44" fontId="1" fillId="0" borderId="65" xfId="2" applyFont="1" applyFill="1" applyBorder="1" applyAlignment="1">
      <alignment horizontal="left" vertical="top"/>
    </xf>
    <xf numFmtId="0" fontId="25" fillId="10" borderId="1" xfId="0" applyFont="1" applyFill="1" applyBorder="1" applyAlignment="1">
      <alignment horizontal="left"/>
    </xf>
    <xf numFmtId="0" fontId="25" fillId="10" borderId="2" xfId="0" applyFont="1" applyFill="1" applyBorder="1" applyAlignment="1">
      <alignment horizontal="left"/>
    </xf>
    <xf numFmtId="0" fontId="25" fillId="10" borderId="3" xfId="0" applyFont="1" applyFill="1" applyBorder="1" applyAlignment="1">
      <alignment horizontal="left"/>
    </xf>
    <xf numFmtId="44" fontId="1" fillId="0" borderId="29" xfId="2" applyFont="1" applyFill="1" applyBorder="1" applyAlignment="1">
      <alignment horizontal="left"/>
    </xf>
    <xf numFmtId="44" fontId="1" fillId="0" borderId="30" xfId="2" applyFont="1" applyFill="1" applyBorder="1" applyAlignment="1">
      <alignment horizontal="left"/>
    </xf>
    <xf numFmtId="44" fontId="1" fillId="0" borderId="31" xfId="2" applyFont="1" applyFill="1" applyBorder="1" applyAlignment="1">
      <alignment horizontal="left"/>
    </xf>
    <xf numFmtId="42" fontId="14" fillId="6" borderId="1" xfId="2" applyNumberFormat="1" applyFont="1" applyFill="1" applyBorder="1" applyAlignment="1">
      <alignment horizontal="center" vertical="center"/>
    </xf>
    <xf numFmtId="42" fontId="14" fillId="6" borderId="2" xfId="2" applyNumberFormat="1" applyFont="1" applyFill="1" applyBorder="1" applyAlignment="1">
      <alignment horizontal="center" vertical="center"/>
    </xf>
    <xf numFmtId="42" fontId="14" fillId="6" borderId="3" xfId="2" applyNumberFormat="1" applyFont="1" applyFill="1" applyBorder="1" applyAlignment="1">
      <alignment horizontal="center" vertical="center"/>
    </xf>
    <xf numFmtId="42" fontId="14" fillId="17" borderId="2" xfId="2" applyNumberFormat="1" applyFont="1" applyFill="1" applyBorder="1" applyAlignment="1">
      <alignment horizontal="center" vertical="top"/>
    </xf>
    <xf numFmtId="42" fontId="14" fillId="17" borderId="3" xfId="2" applyNumberFormat="1" applyFont="1" applyFill="1" applyBorder="1" applyAlignment="1">
      <alignment horizontal="center" vertical="top"/>
    </xf>
    <xf numFmtId="44" fontId="10" fillId="0" borderId="34" xfId="1" applyNumberFormat="1" applyFont="1" applyFill="1" applyBorder="1" applyAlignment="1">
      <alignment horizontal="right" vertical="top"/>
    </xf>
    <xf numFmtId="44" fontId="10" fillId="0" borderId="35" xfId="1" applyNumberFormat="1" applyFont="1" applyFill="1" applyBorder="1" applyAlignment="1">
      <alignment horizontal="right" vertical="top"/>
    </xf>
    <xf numFmtId="44" fontId="10" fillId="0" borderId="36" xfId="1" applyNumberFormat="1" applyFont="1" applyFill="1" applyBorder="1" applyAlignment="1">
      <alignment horizontal="right" vertical="top"/>
    </xf>
    <xf numFmtId="164" fontId="1" fillId="5" borderId="1" xfId="1" applyNumberFormat="1" applyFont="1" applyFill="1" applyBorder="1" applyAlignment="1">
      <alignment horizontal="center"/>
    </xf>
    <xf numFmtId="164" fontId="1" fillId="5" borderId="2" xfId="1" applyNumberFormat="1" applyFont="1" applyFill="1" applyBorder="1" applyAlignment="1">
      <alignment horizontal="center"/>
    </xf>
    <xf numFmtId="164" fontId="1" fillId="5" borderId="3" xfId="1" applyNumberFormat="1" applyFont="1" applyFill="1" applyBorder="1" applyAlignment="1">
      <alignment horizontal="center"/>
    </xf>
    <xf numFmtId="44" fontId="10" fillId="0" borderId="29" xfId="1" applyNumberFormat="1" applyFont="1" applyFill="1" applyBorder="1" applyAlignment="1">
      <alignment horizontal="center" vertical="top"/>
    </xf>
    <xf numFmtId="44" fontId="10" fillId="0" borderId="30" xfId="1" applyNumberFormat="1" applyFont="1" applyFill="1" applyBorder="1" applyAlignment="1">
      <alignment horizontal="center" vertical="top"/>
    </xf>
    <xf numFmtId="44" fontId="10" fillId="0" borderId="31" xfId="1" applyNumberFormat="1" applyFont="1" applyFill="1" applyBorder="1" applyAlignment="1">
      <alignment horizontal="center" vertical="top"/>
    </xf>
    <xf numFmtId="165" fontId="14" fillId="5" borderId="1" xfId="2" applyNumberFormat="1" applyFont="1" applyFill="1" applyBorder="1" applyAlignment="1">
      <alignment horizontal="center" vertical="top"/>
    </xf>
    <xf numFmtId="165" fontId="14" fillId="5" borderId="2" xfId="2" applyNumberFormat="1" applyFont="1" applyFill="1" applyBorder="1" applyAlignment="1">
      <alignment horizontal="center" vertical="top"/>
    </xf>
    <xf numFmtId="165" fontId="14" fillId="5" borderId="3" xfId="2" applyNumberFormat="1" applyFont="1" applyFill="1" applyBorder="1" applyAlignment="1">
      <alignment horizontal="center" vertical="top"/>
    </xf>
    <xf numFmtId="44" fontId="1" fillId="0" borderId="53" xfId="2" applyFont="1" applyBorder="1" applyAlignment="1">
      <alignment horizontal="center"/>
    </xf>
    <xf numFmtId="44" fontId="1" fillId="0" borderId="54" xfId="2" applyFont="1" applyBorder="1" applyAlignment="1">
      <alignment horizontal="center"/>
    </xf>
    <xf numFmtId="44" fontId="1" fillId="0" borderId="52" xfId="2" applyFont="1" applyBorder="1" applyAlignment="1">
      <alignment horizontal="center"/>
    </xf>
    <xf numFmtId="44" fontId="1" fillId="0" borderId="55" xfId="2" applyFont="1" applyBorder="1" applyAlignment="1">
      <alignment horizontal="center"/>
    </xf>
    <xf numFmtId="165" fontId="24" fillId="6" borderId="1" xfId="2" applyNumberFormat="1" applyFont="1" applyFill="1" applyBorder="1" applyAlignment="1">
      <alignment horizontal="center"/>
    </xf>
    <xf numFmtId="165" fontId="24" fillId="6" borderId="2" xfId="2" applyNumberFormat="1" applyFont="1" applyFill="1" applyBorder="1" applyAlignment="1">
      <alignment horizontal="center"/>
    </xf>
    <xf numFmtId="165" fontId="24" fillId="6" borderId="3" xfId="2" applyNumberFormat="1" applyFont="1" applyFill="1" applyBorder="1" applyAlignment="1">
      <alignment horizontal="center"/>
    </xf>
    <xf numFmtId="164" fontId="1" fillId="2" borderId="2" xfId="1" applyNumberFormat="1" applyFont="1" applyFill="1" applyBorder="1" applyAlignment="1">
      <alignment horizontal="center"/>
    </xf>
    <xf numFmtId="164" fontId="1" fillId="0" borderId="63" xfId="1" applyNumberFormat="1" applyFont="1" applyFill="1" applyBorder="1" applyAlignment="1">
      <alignment horizontal="center"/>
    </xf>
    <xf numFmtId="164" fontId="1" fillId="0" borderId="64" xfId="1" applyNumberFormat="1" applyFont="1" applyFill="1" applyBorder="1" applyAlignment="1">
      <alignment horizontal="center"/>
    </xf>
    <xf numFmtId="164" fontId="1" fillId="0" borderId="67" xfId="1" applyNumberFormat="1" applyFont="1" applyFill="1" applyBorder="1" applyAlignment="1">
      <alignment horizontal="center"/>
    </xf>
    <xf numFmtId="164" fontId="1" fillId="0" borderId="43" xfId="1" applyNumberFormat="1" applyFont="1" applyFill="1" applyBorder="1" applyAlignment="1">
      <alignment horizontal="center"/>
    </xf>
    <xf numFmtId="164" fontId="1" fillId="0" borderId="44" xfId="1" applyNumberFormat="1" applyFont="1" applyFill="1" applyBorder="1" applyAlignment="1">
      <alignment horizontal="center"/>
    </xf>
    <xf numFmtId="164" fontId="1" fillId="0" borderId="50" xfId="1" applyNumberFormat="1" applyFont="1" applyFill="1" applyBorder="1" applyAlignment="1">
      <alignment horizontal="center"/>
    </xf>
    <xf numFmtId="164" fontId="1" fillId="0" borderId="51" xfId="1" applyNumberFormat="1" applyFont="1" applyFill="1" applyBorder="1" applyAlignment="1">
      <alignment horizontal="center"/>
    </xf>
    <xf numFmtId="164" fontId="1" fillId="0" borderId="57" xfId="1" applyNumberFormat="1" applyFont="1" applyFill="1" applyBorder="1" applyAlignment="1">
      <alignment horizontal="center"/>
    </xf>
    <xf numFmtId="164" fontId="1" fillId="0" borderId="35" xfId="1" applyNumberFormat="1" applyFont="1" applyFill="1" applyBorder="1" applyAlignment="1">
      <alignment horizontal="center"/>
    </xf>
    <xf numFmtId="164" fontId="1" fillId="0" borderId="36" xfId="1" applyNumberFormat="1" applyFont="1" applyFill="1" applyBorder="1" applyAlignment="1">
      <alignment horizontal="center"/>
    </xf>
    <xf numFmtId="44" fontId="1" fillId="0" borderId="50" xfId="2" applyFont="1" applyBorder="1" applyAlignment="1">
      <alignment horizontal="left" vertical="top"/>
    </xf>
    <xf numFmtId="44" fontId="1" fillId="0" borderId="51" xfId="2" applyFont="1" applyBorder="1" applyAlignment="1">
      <alignment horizontal="left" vertical="top"/>
    </xf>
    <xf numFmtId="44" fontId="1" fillId="0" borderId="57" xfId="2" applyFont="1" applyBorder="1" applyAlignment="1">
      <alignment horizontal="left" vertical="top"/>
    </xf>
    <xf numFmtId="44" fontId="1" fillId="0" borderId="58" xfId="2" applyFont="1" applyBorder="1" applyAlignment="1">
      <alignment horizontal="left" vertical="top"/>
    </xf>
    <xf numFmtId="164" fontId="3" fillId="7" borderId="1" xfId="1" applyNumberFormat="1" applyFont="1" applyFill="1" applyBorder="1" applyAlignment="1">
      <alignment horizontal="center"/>
    </xf>
    <xf numFmtId="164" fontId="3" fillId="7" borderId="2" xfId="1" applyNumberFormat="1" applyFont="1" applyFill="1" applyBorder="1" applyAlignment="1">
      <alignment horizontal="center"/>
    </xf>
    <xf numFmtId="164" fontId="3" fillId="7" borderId="3" xfId="1" applyNumberFormat="1" applyFont="1" applyFill="1" applyBorder="1" applyAlignment="1">
      <alignment horizontal="center"/>
    </xf>
    <xf numFmtId="44" fontId="1" fillId="0" borderId="53" xfId="2" applyFont="1" applyBorder="1" applyAlignment="1">
      <alignment horizontal="left" vertical="top"/>
    </xf>
    <xf numFmtId="44" fontId="1" fillId="0" borderId="54" xfId="2" applyFont="1" applyBorder="1" applyAlignment="1">
      <alignment horizontal="left" vertical="top"/>
    </xf>
    <xf numFmtId="44" fontId="1" fillId="0" borderId="52" xfId="2" applyFont="1" applyBorder="1" applyAlignment="1">
      <alignment horizontal="left" vertical="top"/>
    </xf>
    <xf numFmtId="44" fontId="1" fillId="0" borderId="55" xfId="2" applyFont="1" applyBorder="1" applyAlignment="1">
      <alignment horizontal="left" vertical="top"/>
    </xf>
    <xf numFmtId="164" fontId="1" fillId="0" borderId="1" xfId="1" applyNumberFormat="1" applyFont="1" applyBorder="1" applyAlignment="1">
      <alignment horizontal="center"/>
    </xf>
    <xf numFmtId="164" fontId="1" fillId="0" borderId="2" xfId="1" applyNumberFormat="1" applyFont="1" applyBorder="1" applyAlignment="1">
      <alignment horizontal="center"/>
    </xf>
    <xf numFmtId="164" fontId="1" fillId="0" borderId="3" xfId="1" applyNumberFormat="1" applyFont="1" applyBorder="1" applyAlignment="1">
      <alignment horizontal="center"/>
    </xf>
    <xf numFmtId="44" fontId="3" fillId="0" borderId="16" xfId="2" applyFont="1" applyFill="1" applyBorder="1" applyAlignment="1">
      <alignment horizontal="center"/>
    </xf>
    <xf numFmtId="44" fontId="3" fillId="0" borderId="17" xfId="2" applyFont="1" applyFill="1" applyBorder="1" applyAlignment="1">
      <alignment horizontal="center"/>
    </xf>
    <xf numFmtId="44" fontId="3" fillId="0" borderId="18" xfId="2" applyFont="1" applyFill="1" applyBorder="1" applyAlignment="1">
      <alignment horizontal="center"/>
    </xf>
    <xf numFmtId="10" fontId="3" fillId="9" borderId="1" xfId="3" applyNumberFormat="1" applyFont="1" applyFill="1" applyBorder="1" applyAlignment="1">
      <alignment horizontal="center" vertical="center"/>
    </xf>
    <xf numFmtId="10" fontId="3" fillId="9" borderId="2" xfId="3" applyNumberFormat="1" applyFont="1" applyFill="1" applyBorder="1" applyAlignment="1">
      <alignment horizontal="center" vertical="center"/>
    </xf>
    <xf numFmtId="10" fontId="3" fillId="9" borderId="3" xfId="3" applyNumberFormat="1" applyFont="1" applyFill="1" applyBorder="1" applyAlignment="1">
      <alignment horizontal="center" vertical="center"/>
    </xf>
    <xf numFmtId="164" fontId="1" fillId="0" borderId="53" xfId="1" applyNumberFormat="1" applyFont="1" applyFill="1" applyBorder="1" applyAlignment="1">
      <alignment horizontal="center"/>
    </xf>
    <xf numFmtId="164" fontId="1" fillId="0" borderId="54" xfId="1" applyNumberFormat="1" applyFont="1" applyFill="1" applyBorder="1" applyAlignment="1">
      <alignment horizontal="center"/>
    </xf>
    <xf numFmtId="164" fontId="1" fillId="0" borderId="52" xfId="1" applyNumberFormat="1" applyFont="1" applyFill="1" applyBorder="1" applyAlignment="1">
      <alignment horizontal="center"/>
    </xf>
    <xf numFmtId="164" fontId="1" fillId="0" borderId="30" xfId="1" applyNumberFormat="1" applyFont="1" applyFill="1" applyBorder="1" applyAlignment="1">
      <alignment horizontal="center"/>
    </xf>
    <xf numFmtId="164" fontId="1" fillId="0" borderId="31" xfId="1" applyNumberFormat="1" applyFont="1" applyFill="1" applyBorder="1" applyAlignment="1">
      <alignment horizontal="center"/>
    </xf>
    <xf numFmtId="164" fontId="1" fillId="7" borderId="1" xfId="1" applyNumberFormat="1" applyFont="1" applyFill="1" applyBorder="1" applyAlignment="1">
      <alignment horizontal="center" vertical="center"/>
    </xf>
    <xf numFmtId="164" fontId="1" fillId="7" borderId="47" xfId="1" applyNumberFormat="1" applyFont="1" applyFill="1" applyBorder="1" applyAlignment="1">
      <alignment horizontal="center" vertical="center"/>
    </xf>
    <xf numFmtId="164" fontId="1" fillId="7" borderId="48" xfId="1" applyNumberFormat="1" applyFont="1" applyFill="1" applyBorder="1" applyAlignment="1">
      <alignment horizontal="center" vertical="center"/>
    </xf>
    <xf numFmtId="164" fontId="1" fillId="7" borderId="2" xfId="1" applyNumberFormat="1" applyFont="1" applyFill="1" applyBorder="1" applyAlignment="1">
      <alignment horizontal="center" vertical="center"/>
    </xf>
    <xf numFmtId="164" fontId="1" fillId="7" borderId="3" xfId="1" applyNumberFormat="1" applyFont="1" applyFill="1" applyBorder="1" applyAlignment="1">
      <alignment horizontal="center" vertical="center"/>
    </xf>
    <xf numFmtId="44" fontId="1" fillId="0" borderId="64" xfId="2" applyFont="1" applyBorder="1" applyAlignment="1">
      <alignment horizontal="center"/>
    </xf>
    <xf numFmtId="44" fontId="1" fillId="0" borderId="67" xfId="2" applyFont="1" applyBorder="1" applyAlignment="1">
      <alignment horizontal="center"/>
    </xf>
    <xf numFmtId="44" fontId="1" fillId="0" borderId="65" xfId="2" applyFont="1" applyBorder="1" applyAlignment="1">
      <alignment horizontal="center"/>
    </xf>
    <xf numFmtId="44" fontId="1" fillId="0" borderId="51" xfId="2" applyFont="1" applyBorder="1" applyAlignment="1">
      <alignment horizontal="center"/>
    </xf>
    <xf numFmtId="44" fontId="1" fillId="0" borderId="57" xfId="2" applyFont="1" applyBorder="1" applyAlignment="1">
      <alignment horizontal="center"/>
    </xf>
    <xf numFmtId="44" fontId="1" fillId="0" borderId="58" xfId="2" applyFont="1" applyBorder="1" applyAlignment="1">
      <alignment horizontal="center"/>
    </xf>
    <xf numFmtId="44" fontId="1" fillId="0" borderId="54" xfId="2" applyFont="1" applyFill="1" applyBorder="1" applyAlignment="1">
      <alignment horizontal="center"/>
    </xf>
    <xf numFmtId="44" fontId="1" fillId="0" borderId="52" xfId="2" applyFont="1" applyFill="1" applyBorder="1" applyAlignment="1">
      <alignment horizontal="center"/>
    </xf>
    <xf numFmtId="44" fontId="1" fillId="0" borderId="55" xfId="2" applyFont="1" applyFill="1" applyBorder="1" applyAlignment="1">
      <alignment horizontal="center"/>
    </xf>
    <xf numFmtId="164" fontId="7" fillId="9" borderId="1" xfId="1" applyNumberFormat="1" applyFont="1" applyFill="1" applyBorder="1" applyAlignment="1">
      <alignment horizontal="center" vertical="center"/>
    </xf>
    <xf numFmtId="164" fontId="7" fillId="9" borderId="47" xfId="1" applyNumberFormat="1" applyFont="1" applyFill="1" applyBorder="1" applyAlignment="1">
      <alignment horizontal="center" vertical="center"/>
    </xf>
    <xf numFmtId="164" fontId="7" fillId="9" borderId="48" xfId="1" applyNumberFormat="1" applyFont="1" applyFill="1" applyBorder="1" applyAlignment="1">
      <alignment horizontal="center" vertical="center"/>
    </xf>
    <xf numFmtId="164" fontId="7" fillId="9" borderId="2" xfId="1" applyNumberFormat="1" applyFont="1" applyFill="1" applyBorder="1" applyAlignment="1">
      <alignment horizontal="center" vertical="center"/>
    </xf>
    <xf numFmtId="164" fontId="1" fillId="12" borderId="50" xfId="1" applyNumberFormat="1" applyFont="1" applyFill="1" applyBorder="1" applyAlignment="1">
      <alignment horizontal="center"/>
    </xf>
    <xf numFmtId="164" fontId="1" fillId="12" borderId="51" xfId="1" applyNumberFormat="1" applyFont="1" applyFill="1" applyBorder="1" applyAlignment="1">
      <alignment horizontal="center"/>
    </xf>
    <xf numFmtId="44" fontId="1" fillId="12" borderId="51" xfId="2" applyFont="1" applyFill="1" applyBorder="1" applyAlignment="1">
      <alignment horizontal="center"/>
    </xf>
    <xf numFmtId="44" fontId="1" fillId="12" borderId="57" xfId="2" applyFont="1" applyFill="1" applyBorder="1" applyAlignment="1">
      <alignment horizontal="center"/>
    </xf>
    <xf numFmtId="44" fontId="1" fillId="12" borderId="58" xfId="2" applyFont="1" applyFill="1" applyBorder="1" applyAlignment="1">
      <alignment horizontal="center"/>
    </xf>
    <xf numFmtId="164" fontId="1" fillId="0" borderId="63" xfId="1" applyNumberFormat="1" applyFont="1" applyBorder="1" applyAlignment="1">
      <alignment horizontal="center"/>
    </xf>
    <xf numFmtId="164" fontId="1" fillId="0" borderId="64" xfId="1" applyNumberFormat="1" applyFont="1" applyBorder="1" applyAlignment="1">
      <alignment horizontal="center"/>
    </xf>
    <xf numFmtId="44" fontId="18" fillId="0" borderId="64" xfId="2" applyFont="1" applyBorder="1" applyAlignment="1">
      <alignment horizontal="center"/>
    </xf>
    <xf numFmtId="44" fontId="18" fillId="0" borderId="67" xfId="2" applyFont="1" applyBorder="1" applyAlignment="1">
      <alignment horizontal="center"/>
    </xf>
    <xf numFmtId="44" fontId="18" fillId="0" borderId="65" xfId="2" applyFont="1" applyBorder="1" applyAlignment="1">
      <alignment horizontal="center"/>
    </xf>
    <xf numFmtId="164" fontId="1" fillId="0" borderId="50" xfId="1" applyNumberFormat="1" applyFont="1" applyFill="1" applyBorder="1" applyAlignment="1">
      <alignment horizontal="center" vertical="top"/>
    </xf>
    <xf numFmtId="164" fontId="1" fillId="0" borderId="51" xfId="1" applyNumberFormat="1" applyFont="1" applyFill="1" applyBorder="1" applyAlignment="1">
      <alignment horizontal="center" vertical="top"/>
    </xf>
    <xf numFmtId="164" fontId="1" fillId="0" borderId="57" xfId="1" applyNumberFormat="1" applyFont="1" applyFill="1" applyBorder="1" applyAlignment="1">
      <alignment horizontal="center" vertical="top"/>
    </xf>
    <xf numFmtId="164" fontId="1" fillId="0" borderId="35" xfId="1" applyNumberFormat="1" applyFont="1" applyFill="1" applyBorder="1" applyAlignment="1">
      <alignment horizontal="center" vertical="top"/>
    </xf>
    <xf numFmtId="164" fontId="1" fillId="0" borderId="36" xfId="1" applyNumberFormat="1" applyFont="1" applyFill="1" applyBorder="1" applyAlignment="1">
      <alignment horizontal="center" vertical="top"/>
    </xf>
    <xf numFmtId="164" fontId="1" fillId="0" borderId="42" xfId="1" applyNumberFormat="1" applyFont="1" applyBorder="1" applyAlignment="1">
      <alignment horizontal="center" vertical="top"/>
    </xf>
    <xf numFmtId="164" fontId="1" fillId="0" borderId="62" xfId="1" applyNumberFormat="1" applyFont="1" applyBorder="1" applyAlignment="1">
      <alignment horizontal="center" vertical="top"/>
    </xf>
    <xf numFmtId="9" fontId="1" fillId="0" borderId="50" xfId="3" applyFont="1" applyFill="1" applyBorder="1" applyAlignment="1">
      <alignment horizontal="center" vertical="top"/>
    </xf>
    <xf numFmtId="9" fontId="1" fillId="0" borderId="51" xfId="3" applyFont="1" applyFill="1" applyBorder="1" applyAlignment="1">
      <alignment horizontal="center" vertical="top"/>
    </xf>
    <xf numFmtId="9" fontId="1" fillId="0" borderId="57" xfId="3" applyFont="1" applyFill="1" applyBorder="1" applyAlignment="1">
      <alignment horizontal="center" vertical="top"/>
    </xf>
    <xf numFmtId="9" fontId="1" fillId="0" borderId="35" xfId="3" applyFont="1" applyFill="1" applyBorder="1" applyAlignment="1">
      <alignment horizontal="center" vertical="top"/>
    </xf>
    <xf numFmtId="9" fontId="1" fillId="0" borderId="36" xfId="3" applyFont="1" applyFill="1" applyBorder="1" applyAlignment="1">
      <alignment horizontal="center" vertical="top"/>
    </xf>
    <xf numFmtId="44" fontId="1" fillId="0" borderId="57" xfId="2" applyFont="1" applyBorder="1" applyAlignment="1">
      <alignment horizontal="center" vertical="top"/>
    </xf>
    <xf numFmtId="44" fontId="1" fillId="0" borderId="35" xfId="2" applyFont="1" applyBorder="1" applyAlignment="1">
      <alignment horizontal="center" vertical="top"/>
    </xf>
    <xf numFmtId="44" fontId="1" fillId="0" borderId="36" xfId="2" applyFont="1" applyBorder="1" applyAlignment="1">
      <alignment horizontal="center" vertical="top"/>
    </xf>
    <xf numFmtId="49" fontId="9" fillId="3" borderId="17" xfId="0" applyNumberFormat="1" applyFont="1" applyFill="1" applyBorder="1" applyAlignment="1">
      <alignment horizontal="center" vertical="center"/>
    </xf>
    <xf numFmtId="0" fontId="6" fillId="0" borderId="22" xfId="0" applyFont="1" applyBorder="1" applyAlignment="1">
      <alignment horizontal="center" vertical="top" wrapText="1"/>
    </xf>
    <xf numFmtId="0" fontId="6" fillId="0" borderId="26" xfId="0" applyFont="1" applyBorder="1" applyAlignment="1">
      <alignment horizontal="center" vertical="top" wrapText="1"/>
    </xf>
    <xf numFmtId="0" fontId="6" fillId="0" borderId="37" xfId="0" applyFont="1" applyBorder="1" applyAlignment="1">
      <alignment horizontal="center" vertical="top" wrapText="1"/>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 fillId="3" borderId="0" xfId="0" applyFont="1" applyFill="1" applyAlignment="1">
      <alignment horizontal="right"/>
    </xf>
    <xf numFmtId="0" fontId="8" fillId="3" borderId="0" xfId="0" applyNumberFormat="1" applyFont="1" applyFill="1" applyBorder="1"/>
    <xf numFmtId="0" fontId="8" fillId="3" borderId="4" xfId="0" applyNumberFormat="1" applyFont="1" applyFill="1" applyBorder="1"/>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164" fontId="10" fillId="0" borderId="50" xfId="1" applyNumberFormat="1" applyFont="1" applyFill="1" applyBorder="1" applyAlignment="1">
      <alignment horizontal="center" vertical="top"/>
    </xf>
    <xf numFmtId="164" fontId="10" fillId="0" borderId="51" xfId="1" applyNumberFormat="1" applyFont="1" applyFill="1" applyBorder="1" applyAlignment="1">
      <alignment horizontal="center" vertical="top"/>
    </xf>
    <xf numFmtId="164" fontId="10" fillId="0" borderId="52" xfId="1" applyNumberFormat="1" applyFont="1" applyFill="1" applyBorder="1" applyAlignment="1">
      <alignment horizontal="center" vertical="top"/>
    </xf>
    <xf numFmtId="164" fontId="10" fillId="0" borderId="30" xfId="1" applyNumberFormat="1" applyFont="1" applyFill="1" applyBorder="1" applyAlignment="1">
      <alignment horizontal="center" vertical="top"/>
    </xf>
    <xf numFmtId="164" fontId="10" fillId="0" borderId="31" xfId="1" applyNumberFormat="1" applyFont="1" applyFill="1" applyBorder="1" applyAlignment="1">
      <alignment horizontal="center" vertical="top"/>
    </xf>
    <xf numFmtId="165" fontId="14" fillId="7" borderId="1" xfId="2" applyNumberFormat="1" applyFont="1" applyFill="1" applyBorder="1" applyAlignment="1">
      <alignment horizontal="center" vertical="top" wrapText="1"/>
    </xf>
    <xf numFmtId="165" fontId="14" fillId="7" borderId="2" xfId="2" applyNumberFormat="1" applyFont="1" applyFill="1" applyBorder="1" applyAlignment="1">
      <alignment horizontal="center" vertical="top" wrapText="1"/>
    </xf>
    <xf numFmtId="165" fontId="14" fillId="7" borderId="3" xfId="2" applyNumberFormat="1" applyFont="1" applyFill="1" applyBorder="1" applyAlignment="1">
      <alignment horizontal="center" vertical="top" wrapText="1"/>
    </xf>
    <xf numFmtId="165" fontId="14" fillId="6" borderId="1" xfId="2" applyNumberFormat="1" applyFont="1" applyFill="1" applyBorder="1" applyAlignment="1">
      <alignment horizontal="center" vertical="top"/>
    </xf>
    <xf numFmtId="165" fontId="14" fillId="6" borderId="2" xfId="2" applyNumberFormat="1" applyFont="1" applyFill="1" applyBorder="1" applyAlignment="1">
      <alignment horizontal="center" vertical="top"/>
    </xf>
    <xf numFmtId="165" fontId="14" fillId="6" borderId="3" xfId="2" applyNumberFormat="1" applyFont="1" applyFill="1" applyBorder="1" applyAlignment="1">
      <alignment horizontal="center" vertical="top"/>
    </xf>
    <xf numFmtId="166" fontId="11" fillId="0" borderId="38" xfId="0" applyNumberFormat="1" applyFont="1" applyBorder="1" applyAlignment="1">
      <alignment horizontal="left" vertical="top"/>
    </xf>
    <xf numFmtId="166" fontId="11" fillId="0" borderId="39" xfId="0" applyNumberFormat="1" applyFont="1" applyBorder="1" applyAlignment="1">
      <alignment horizontal="left" vertical="top"/>
    </xf>
    <xf numFmtId="166" fontId="11" fillId="0" borderId="40" xfId="0" applyNumberFormat="1" applyFont="1" applyBorder="1" applyAlignment="1">
      <alignment horizontal="left" vertical="top"/>
    </xf>
    <xf numFmtId="166" fontId="35" fillId="0" borderId="32" xfId="5" applyNumberFormat="1" applyBorder="1" applyAlignment="1">
      <alignment horizontal="left" vertical="top" shrinkToFit="1"/>
    </xf>
    <xf numFmtId="166" fontId="11" fillId="0" borderId="21" xfId="0" applyNumberFormat="1" applyFont="1" applyBorder="1" applyAlignment="1">
      <alignment horizontal="left" vertical="top" shrinkToFit="1"/>
    </xf>
    <xf numFmtId="166" fontId="11" fillId="0" borderId="33" xfId="0" applyNumberFormat="1" applyFont="1" applyBorder="1" applyAlignment="1">
      <alignment horizontal="left" vertical="top" shrinkToFit="1"/>
    </xf>
    <xf numFmtId="166" fontId="11" fillId="0" borderId="32" xfId="0" applyNumberFormat="1" applyFont="1" applyBorder="1" applyAlignment="1">
      <alignment horizontal="left" vertical="top"/>
    </xf>
    <xf numFmtId="166" fontId="11" fillId="0" borderId="21" xfId="0" applyNumberFormat="1" applyFont="1" applyBorder="1" applyAlignment="1">
      <alignment horizontal="left" vertical="top"/>
    </xf>
    <xf numFmtId="166" fontId="11" fillId="0" borderId="33" xfId="0" applyNumberFormat="1" applyFont="1" applyBorder="1" applyAlignment="1">
      <alignment horizontal="left" vertical="top"/>
    </xf>
  </cellXfs>
  <cellStyles count="6">
    <cellStyle name="Comma" xfId="1" builtinId="3"/>
    <cellStyle name="Currency" xfId="2" builtinId="4"/>
    <cellStyle name="Hyperlink" xfId="5" builtinId="8"/>
    <cellStyle name="Normal" xfId="0" builtinId="0"/>
    <cellStyle name="Normal 2 3" xfId="4" xr:uid="{6E6F4724-7495-4CE0-945C-E5B463714A65}"/>
    <cellStyle name="Percent" xfId="3" builtinId="5"/>
  </cellStyles>
  <dxfs count="167">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
      <font>
        <b/>
        <i val="0"/>
        <condense val="0"/>
        <extend val="0"/>
        <color indexed="9"/>
      </font>
      <fill>
        <patternFill>
          <bgColor indexed="10"/>
        </patternFill>
      </fill>
    </dxf>
    <dxf>
      <font>
        <b/>
        <i val="0"/>
        <color auto="1"/>
      </font>
      <fill>
        <patternFill>
          <bgColor rgb="FF00B050"/>
        </patternFill>
      </fill>
      <border>
        <left style="thin">
          <color auto="1"/>
        </left>
        <right style="thin">
          <color auto="1"/>
        </right>
        <top style="thin">
          <color auto="1"/>
        </top>
        <bottom style="thin">
          <color auto="1"/>
        </bottom>
        <vertical/>
        <horizontal/>
      </border>
    </dxf>
    <dxf>
      <font>
        <b/>
        <i val="0"/>
        <color auto="1"/>
      </font>
      <fill>
        <patternFill>
          <bgColor rgb="FFFFFF00"/>
        </patternFill>
      </fill>
      <border>
        <left style="thin">
          <color auto="1"/>
        </left>
        <right style="thin">
          <color auto="1"/>
        </right>
        <top style="thin">
          <color auto="1"/>
        </top>
        <bottom style="thin">
          <color auto="1"/>
        </bottom>
        <vertical/>
        <horizontal/>
      </border>
    </dxf>
    <dxf>
      <font>
        <b/>
        <i val="0"/>
        <color auto="1"/>
      </font>
      <fill>
        <patternFill>
          <bgColor rgb="FFFFC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right style="thin">
          <color auto="1"/>
        </right>
        <top style="thin">
          <color auto="1"/>
        </top>
        <bottom style="thin">
          <color auto="1"/>
        </bottom>
        <vertical/>
        <horizontal/>
      </border>
    </dxf>
  </dxfs>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edunn-my.sharepoint.com/personal/kdrake_jedunn_com/Documents/Desktop/CHOA/MEP%20RFP/2019.1.14%20JED%20MEP%20RFP%20for%20CUP/20190114%20MEP%20Bid%20Form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fo"/>
      <sheetName val="SummaryPage"/>
      <sheetName val="BlueCardNotes"/>
      <sheetName val="Template"/>
      <sheetName val="Subcontractors"/>
      <sheetName val="SBN_List"/>
      <sheetName val="REFERENCE"/>
      <sheetName val="ScopeItems"/>
      <sheetName val="Diversity Summary"/>
      <sheetName val="01A_Surveying"/>
      <sheetName val="01B_Construction_Fencing"/>
      <sheetName val="02A_Selective_Demolition"/>
      <sheetName val="03A_Structural_Concrete"/>
      <sheetName val="03B_Precast_Concrete"/>
      <sheetName val="04A_Masonry"/>
      <sheetName val="05A_Structural_Steel"/>
      <sheetName val="06E_Millwork"/>
      <sheetName val="07B_Waterproofing"/>
      <sheetName val="07C_EIFS"/>
      <sheetName val="07E_Metal_Wall_Panels"/>
      <sheetName val="07G_Membrane_Roofing"/>
      <sheetName val="07H_Spray_Fireproofing"/>
      <sheetName val="07I_Firestopping"/>
      <sheetName val="08A_DFH"/>
      <sheetName val="08D_Overhead_Doors"/>
      <sheetName val="08F_Glass"/>
      <sheetName val="09A_Drywall"/>
      <sheetName val="09B_Paint"/>
      <sheetName val="09H_Flooring"/>
      <sheetName val="09J_Resinous_Flooring"/>
      <sheetName val="10A_Specialties"/>
      <sheetName val="10G_Signage"/>
      <sheetName val="13A_Prefabricated_Rooms"/>
      <sheetName val="14A_Elevators"/>
      <sheetName val="14C_Pneumatic_Tubes"/>
      <sheetName val="21A_Fire_Protection"/>
      <sheetName val="23A_Mechanical_Plumbing CUP"/>
      <sheetName val="23C_Test_and_Balance"/>
      <sheetName val="26A_Electrical CUP"/>
      <sheetName val="26A_Electrical"/>
      <sheetName val="27A_Low_Voltage"/>
      <sheetName val="31C_Earthwork"/>
      <sheetName val="31E_Deep_Foundations"/>
      <sheetName val="32A_Asphalt_Paving"/>
      <sheetName val="32B_Site_Concrete"/>
      <sheetName val="Site Wall Estimate"/>
      <sheetName val="32G_Landscaping"/>
      <sheetName val="41A_Cranes"/>
    </sheetNames>
    <sheetDataSet>
      <sheetData sheetId="0"/>
      <sheetData sheetId="1"/>
      <sheetData sheetId="2"/>
      <sheetData sheetId="3"/>
      <sheetData sheetId="4">
        <row r="1">
          <cell r="B1" t="str">
            <v>Company</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row r="175">
          <cell r="A175">
            <v>174</v>
          </cell>
        </row>
        <row r="176">
          <cell r="A176">
            <v>175</v>
          </cell>
        </row>
        <row r="177">
          <cell r="A177">
            <v>176</v>
          </cell>
        </row>
        <row r="178">
          <cell r="A178">
            <v>177</v>
          </cell>
        </row>
        <row r="179">
          <cell r="A179">
            <v>178</v>
          </cell>
        </row>
        <row r="180">
          <cell r="A180">
            <v>179</v>
          </cell>
        </row>
        <row r="181">
          <cell r="A181">
            <v>180</v>
          </cell>
        </row>
        <row r="182">
          <cell r="A182">
            <v>181</v>
          </cell>
        </row>
        <row r="183">
          <cell r="A183">
            <v>182</v>
          </cell>
        </row>
        <row r="184">
          <cell r="A184">
            <v>183</v>
          </cell>
        </row>
        <row r="185">
          <cell r="A185">
            <v>184</v>
          </cell>
        </row>
        <row r="186">
          <cell r="A186">
            <v>185</v>
          </cell>
        </row>
        <row r="187">
          <cell r="A187">
            <v>186</v>
          </cell>
        </row>
        <row r="188">
          <cell r="A188">
            <v>187</v>
          </cell>
        </row>
        <row r="189">
          <cell r="A189">
            <v>188</v>
          </cell>
        </row>
        <row r="190">
          <cell r="A190">
            <v>189</v>
          </cell>
        </row>
        <row r="191">
          <cell r="A191">
            <v>190</v>
          </cell>
        </row>
        <row r="192">
          <cell r="A192">
            <v>191</v>
          </cell>
        </row>
        <row r="193">
          <cell r="A193">
            <v>192</v>
          </cell>
        </row>
        <row r="194">
          <cell r="A194">
            <v>193</v>
          </cell>
        </row>
        <row r="195">
          <cell r="A195">
            <v>194</v>
          </cell>
        </row>
        <row r="196">
          <cell r="A196">
            <v>195</v>
          </cell>
        </row>
        <row r="197">
          <cell r="A197">
            <v>196</v>
          </cell>
        </row>
        <row r="198">
          <cell r="A198">
            <v>197</v>
          </cell>
        </row>
        <row r="199">
          <cell r="A199">
            <v>198</v>
          </cell>
        </row>
        <row r="200">
          <cell r="A200">
            <v>199</v>
          </cell>
        </row>
        <row r="201">
          <cell r="A201">
            <v>200</v>
          </cell>
        </row>
        <row r="202">
          <cell r="A202">
            <v>201</v>
          </cell>
        </row>
        <row r="203">
          <cell r="A203">
            <v>202</v>
          </cell>
        </row>
        <row r="204">
          <cell r="A204">
            <v>203</v>
          </cell>
        </row>
        <row r="205">
          <cell r="A205">
            <v>204</v>
          </cell>
        </row>
        <row r="206">
          <cell r="A206">
            <v>205</v>
          </cell>
        </row>
        <row r="207">
          <cell r="A207">
            <v>206</v>
          </cell>
        </row>
        <row r="208">
          <cell r="A208">
            <v>207</v>
          </cell>
        </row>
        <row r="209">
          <cell r="A209">
            <v>208</v>
          </cell>
        </row>
        <row r="210">
          <cell r="A210">
            <v>209</v>
          </cell>
        </row>
        <row r="211">
          <cell r="A211">
            <v>210</v>
          </cell>
        </row>
        <row r="212">
          <cell r="A212">
            <v>211</v>
          </cell>
        </row>
        <row r="213">
          <cell r="A213">
            <v>212</v>
          </cell>
        </row>
        <row r="214">
          <cell r="A214">
            <v>213</v>
          </cell>
        </row>
        <row r="215">
          <cell r="A215">
            <v>214</v>
          </cell>
        </row>
        <row r="216">
          <cell r="A216">
            <v>215</v>
          </cell>
        </row>
        <row r="217">
          <cell r="A217">
            <v>216</v>
          </cell>
        </row>
        <row r="218">
          <cell r="A218">
            <v>217</v>
          </cell>
        </row>
        <row r="219">
          <cell r="A219">
            <v>218</v>
          </cell>
        </row>
        <row r="220">
          <cell r="A220">
            <v>219</v>
          </cell>
        </row>
        <row r="221">
          <cell r="A221">
            <v>220</v>
          </cell>
        </row>
        <row r="222">
          <cell r="A222">
            <v>221</v>
          </cell>
        </row>
        <row r="223">
          <cell r="A223">
            <v>222</v>
          </cell>
        </row>
        <row r="224">
          <cell r="A224">
            <v>223</v>
          </cell>
        </row>
        <row r="225">
          <cell r="A225">
            <v>224</v>
          </cell>
        </row>
        <row r="226">
          <cell r="A226">
            <v>225</v>
          </cell>
        </row>
        <row r="227">
          <cell r="A227">
            <v>226</v>
          </cell>
        </row>
        <row r="228">
          <cell r="A228">
            <v>227</v>
          </cell>
        </row>
        <row r="229">
          <cell r="A229">
            <v>228</v>
          </cell>
        </row>
        <row r="230">
          <cell r="A230">
            <v>229</v>
          </cell>
        </row>
        <row r="231">
          <cell r="A231">
            <v>230</v>
          </cell>
        </row>
        <row r="232">
          <cell r="A232">
            <v>231</v>
          </cell>
        </row>
        <row r="233">
          <cell r="A233">
            <v>232</v>
          </cell>
        </row>
        <row r="234">
          <cell r="A234">
            <v>233</v>
          </cell>
        </row>
        <row r="235">
          <cell r="A235">
            <v>234</v>
          </cell>
        </row>
        <row r="236">
          <cell r="A236">
            <v>235</v>
          </cell>
        </row>
        <row r="237">
          <cell r="A237">
            <v>236</v>
          </cell>
        </row>
        <row r="238">
          <cell r="A238">
            <v>237</v>
          </cell>
        </row>
        <row r="239">
          <cell r="A239">
            <v>238</v>
          </cell>
        </row>
        <row r="240">
          <cell r="A240">
            <v>239</v>
          </cell>
        </row>
        <row r="241">
          <cell r="A241">
            <v>240</v>
          </cell>
        </row>
        <row r="242">
          <cell r="A242">
            <v>241</v>
          </cell>
        </row>
        <row r="243">
          <cell r="A243">
            <v>242</v>
          </cell>
        </row>
        <row r="244">
          <cell r="A244">
            <v>243</v>
          </cell>
        </row>
        <row r="245">
          <cell r="A245">
            <v>244</v>
          </cell>
        </row>
        <row r="246">
          <cell r="A246">
            <v>245</v>
          </cell>
        </row>
        <row r="247">
          <cell r="A247">
            <v>246</v>
          </cell>
        </row>
        <row r="248">
          <cell r="A248">
            <v>247</v>
          </cell>
        </row>
        <row r="249">
          <cell r="A249">
            <v>248</v>
          </cell>
        </row>
        <row r="250">
          <cell r="A250">
            <v>249</v>
          </cell>
        </row>
        <row r="251">
          <cell r="A251">
            <v>250</v>
          </cell>
        </row>
        <row r="252">
          <cell r="A252">
            <v>251</v>
          </cell>
        </row>
        <row r="253">
          <cell r="A253">
            <v>252</v>
          </cell>
        </row>
        <row r="254">
          <cell r="A254">
            <v>253</v>
          </cell>
        </row>
        <row r="255">
          <cell r="A255">
            <v>254</v>
          </cell>
        </row>
        <row r="256">
          <cell r="A256">
            <v>255</v>
          </cell>
        </row>
        <row r="257">
          <cell r="A257">
            <v>256</v>
          </cell>
        </row>
        <row r="258">
          <cell r="A258">
            <v>257</v>
          </cell>
        </row>
        <row r="259">
          <cell r="A259">
            <v>258</v>
          </cell>
        </row>
        <row r="260">
          <cell r="A260">
            <v>259</v>
          </cell>
        </row>
        <row r="261">
          <cell r="A261">
            <v>260</v>
          </cell>
        </row>
        <row r="262">
          <cell r="A262">
            <v>261</v>
          </cell>
        </row>
        <row r="263">
          <cell r="A263">
            <v>262</v>
          </cell>
        </row>
        <row r="264">
          <cell r="A264">
            <v>263</v>
          </cell>
        </row>
        <row r="265">
          <cell r="A265">
            <v>264</v>
          </cell>
        </row>
        <row r="266">
          <cell r="A266">
            <v>265</v>
          </cell>
        </row>
        <row r="267">
          <cell r="A267">
            <v>266</v>
          </cell>
        </row>
        <row r="268">
          <cell r="A268">
            <v>267</v>
          </cell>
        </row>
        <row r="269">
          <cell r="A269">
            <v>268</v>
          </cell>
        </row>
        <row r="270">
          <cell r="A270">
            <v>269</v>
          </cell>
        </row>
        <row r="271">
          <cell r="A271">
            <v>270</v>
          </cell>
        </row>
        <row r="272">
          <cell r="A272">
            <v>271</v>
          </cell>
        </row>
        <row r="273">
          <cell r="A273">
            <v>272</v>
          </cell>
        </row>
        <row r="274">
          <cell r="A274">
            <v>273</v>
          </cell>
        </row>
        <row r="275">
          <cell r="A275">
            <v>274</v>
          </cell>
        </row>
        <row r="276">
          <cell r="A276">
            <v>275</v>
          </cell>
        </row>
        <row r="277">
          <cell r="A277"/>
        </row>
      </sheetData>
      <sheetData sheetId="5"/>
      <sheetData sheetId="6"/>
      <sheetData sheetId="7"/>
      <sheetData sheetId="8"/>
      <sheetData sheetId="9">
        <row r="14">
          <cell r="H14">
            <v>60880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r.watson@eckardtgroup.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3F322-C817-4C63-A65B-2C927973D83E}">
  <sheetPr codeName="Sheet50">
    <tabColor rgb="FFFFFF00"/>
  </sheetPr>
  <dimension ref="A1:H231"/>
  <sheetViews>
    <sheetView tabSelected="1" view="pageBreakPreview" zoomScale="85" zoomScaleNormal="85" zoomScaleSheetLayoutView="85" workbookViewId="0">
      <selection activeCell="E27" sqref="E27:H27"/>
    </sheetView>
  </sheetViews>
  <sheetFormatPr defaultColWidth="9.109375" defaultRowHeight="13.8" outlineLevelRow="1" outlineLevelCol="1" x14ac:dyDescent="0.3"/>
  <cols>
    <col min="1" max="1" width="13.5546875" style="218" customWidth="1"/>
    <col min="2" max="2" width="94" style="3" customWidth="1"/>
    <col min="3" max="6" width="14.6640625" style="218" customWidth="1" outlineLevel="1"/>
    <col min="7" max="7" width="9.109375" style="218" customWidth="1" outlineLevel="1"/>
    <col min="8" max="8" width="14.6640625" style="218" customWidth="1" outlineLevel="1"/>
    <col min="9" max="16384" width="9.109375" style="3"/>
  </cols>
  <sheetData>
    <row r="1" spans="1:8" ht="15" customHeight="1" x14ac:dyDescent="0.3">
      <c r="A1" s="1" t="s">
        <v>0</v>
      </c>
      <c r="B1" s="2" t="s">
        <v>146</v>
      </c>
      <c r="C1" s="388" t="s">
        <v>1</v>
      </c>
      <c r="D1" s="389"/>
      <c r="E1" s="389"/>
      <c r="F1" s="389"/>
      <c r="G1" s="389"/>
      <c r="H1" s="390"/>
    </row>
    <row r="2" spans="1:8" ht="15" customHeight="1" x14ac:dyDescent="0.3">
      <c r="A2" s="1" t="s">
        <v>2</v>
      </c>
      <c r="B2" s="2" t="s">
        <v>147</v>
      </c>
      <c r="C2" s="388"/>
      <c r="D2" s="389"/>
      <c r="E2" s="389"/>
      <c r="F2" s="389"/>
      <c r="G2" s="389"/>
      <c r="H2" s="390"/>
    </row>
    <row r="3" spans="1:8" x14ac:dyDescent="0.3">
      <c r="A3" s="385" t="s">
        <v>3</v>
      </c>
      <c r="B3" s="386" t="s">
        <v>139</v>
      </c>
      <c r="C3" s="388"/>
      <c r="D3" s="389"/>
      <c r="E3" s="389"/>
      <c r="F3" s="389"/>
      <c r="G3" s="389"/>
      <c r="H3" s="390"/>
    </row>
    <row r="4" spans="1:8" x14ac:dyDescent="0.3">
      <c r="A4" s="385"/>
      <c r="B4" s="387"/>
      <c r="C4" s="388"/>
      <c r="D4" s="389"/>
      <c r="E4" s="389"/>
      <c r="F4" s="389"/>
      <c r="G4" s="389"/>
      <c r="H4" s="390"/>
    </row>
    <row r="5" spans="1:8" ht="15.75" customHeight="1" thickBot="1" x14ac:dyDescent="0.35">
      <c r="A5" s="1" t="s">
        <v>4</v>
      </c>
      <c r="B5" s="2" t="s">
        <v>148</v>
      </c>
      <c r="C5" s="391"/>
      <c r="D5" s="392"/>
      <c r="E5" s="392"/>
      <c r="F5" s="392"/>
      <c r="G5" s="392"/>
      <c r="H5" s="393"/>
    </row>
    <row r="6" spans="1:8" s="7" customFormat="1" ht="15.75" customHeight="1" x14ac:dyDescent="0.3">
      <c r="A6" s="4" t="s">
        <v>5</v>
      </c>
      <c r="B6" s="5" t="s">
        <v>6</v>
      </c>
      <c r="C6" s="6"/>
      <c r="D6" s="6"/>
      <c r="E6" s="6"/>
      <c r="F6" s="6"/>
      <c r="G6" s="6"/>
      <c r="H6" s="6"/>
    </row>
    <row r="7" spans="1:8" ht="36" customHeight="1" thickBot="1" x14ac:dyDescent="0.35">
      <c r="A7" s="378" t="s">
        <v>140</v>
      </c>
      <c r="B7" s="378"/>
      <c r="C7" s="378"/>
      <c r="D7" s="378"/>
      <c r="E7" s="378"/>
      <c r="F7" s="378"/>
      <c r="G7" s="378"/>
      <c r="H7" s="378"/>
    </row>
    <row r="8" spans="1:8" s="9" customFormat="1" ht="30" customHeight="1" x14ac:dyDescent="0.25">
      <c r="A8" s="379" t="s">
        <v>7</v>
      </c>
      <c r="B8" s="8" t="s">
        <v>8</v>
      </c>
      <c r="C8" s="382" t="s">
        <v>219</v>
      </c>
      <c r="D8" s="383"/>
      <c r="E8" s="383"/>
      <c r="F8" s="383"/>
      <c r="G8" s="383"/>
      <c r="H8" s="384"/>
    </row>
    <row r="9" spans="1:8" s="9" customFormat="1" ht="15.6" x14ac:dyDescent="0.25">
      <c r="A9" s="380"/>
      <c r="B9" s="10" t="s">
        <v>9</v>
      </c>
      <c r="C9" s="411" t="s">
        <v>220</v>
      </c>
      <c r="D9" s="412"/>
      <c r="E9" s="412"/>
      <c r="F9" s="412"/>
      <c r="G9" s="412"/>
      <c r="H9" s="413"/>
    </row>
    <row r="10" spans="1:8" s="9" customFormat="1" ht="15.6" x14ac:dyDescent="0.25">
      <c r="A10" s="380"/>
      <c r="B10" s="10" t="s">
        <v>10</v>
      </c>
      <c r="C10" s="408" t="s">
        <v>221</v>
      </c>
      <c r="D10" s="409"/>
      <c r="E10" s="409"/>
      <c r="F10" s="409"/>
      <c r="G10" s="409"/>
      <c r="H10" s="410"/>
    </row>
    <row r="11" spans="1:8" s="9" customFormat="1" ht="16.2" thickBot="1" x14ac:dyDescent="0.3">
      <c r="A11" s="381"/>
      <c r="B11" s="11" t="s">
        <v>11</v>
      </c>
      <c r="C11" s="405" t="s">
        <v>222</v>
      </c>
      <c r="D11" s="406"/>
      <c r="E11" s="406"/>
      <c r="F11" s="406"/>
      <c r="G11" s="406"/>
      <c r="H11" s="407"/>
    </row>
    <row r="12" spans="1:8" s="15" customFormat="1" ht="4.5" customHeight="1" thickBot="1" x14ac:dyDescent="0.35">
      <c r="A12" s="12"/>
      <c r="B12" s="13"/>
      <c r="C12" s="14"/>
      <c r="D12" s="14"/>
      <c r="E12" s="14"/>
      <c r="F12" s="14"/>
      <c r="G12" s="14"/>
      <c r="H12" s="14"/>
    </row>
    <row r="13" spans="1:8" s="18" customFormat="1" ht="48.6" thickBot="1" x14ac:dyDescent="0.3">
      <c r="A13" s="16"/>
      <c r="B13" s="17" t="s">
        <v>14</v>
      </c>
      <c r="C13" s="402">
        <v>55720</v>
      </c>
      <c r="D13" s="403"/>
      <c r="E13" s="403"/>
      <c r="F13" s="403"/>
      <c r="G13" s="403"/>
      <c r="H13" s="404"/>
    </row>
    <row r="14" spans="1:8" s="22" customFormat="1" ht="4.5" customHeight="1" thickBot="1" x14ac:dyDescent="0.3">
      <c r="A14" s="19"/>
      <c r="B14" s="20"/>
      <c r="C14" s="21"/>
      <c r="D14" s="21"/>
      <c r="E14" s="21"/>
      <c r="F14" s="21"/>
      <c r="G14" s="21"/>
      <c r="H14" s="21"/>
    </row>
    <row r="15" spans="1:8" s="25" customFormat="1" ht="48.6" thickBot="1" x14ac:dyDescent="0.3">
      <c r="A15" s="23"/>
      <c r="B15" s="24" t="s">
        <v>15</v>
      </c>
      <c r="C15" s="399">
        <f>F144+C109</f>
        <v>6327967.2199999988</v>
      </c>
      <c r="D15" s="400"/>
      <c r="E15" s="400"/>
      <c r="F15" s="400"/>
      <c r="G15" s="400"/>
      <c r="H15" s="401"/>
    </row>
    <row r="16" spans="1:8" s="15" customFormat="1" ht="4.5" customHeight="1" thickBot="1" x14ac:dyDescent="0.35">
      <c r="A16" s="12"/>
      <c r="B16" s="13"/>
      <c r="C16" s="14"/>
      <c r="D16" s="14"/>
      <c r="E16" s="14"/>
      <c r="F16" s="14"/>
      <c r="G16" s="14"/>
      <c r="H16" s="14"/>
    </row>
    <row r="17" spans="1:8" s="28" customFormat="1" ht="18" customHeight="1" thickBot="1" x14ac:dyDescent="0.35">
      <c r="A17" s="26"/>
      <c r="B17" s="27" t="s">
        <v>16</v>
      </c>
      <c r="C17" s="335" t="s">
        <v>17</v>
      </c>
      <c r="D17" s="336"/>
      <c r="E17" s="337" t="s">
        <v>18</v>
      </c>
      <c r="F17" s="338"/>
      <c r="G17" s="338"/>
      <c r="H17" s="339"/>
    </row>
    <row r="18" spans="1:8" s="32" customFormat="1" outlineLevel="1" x14ac:dyDescent="0.3">
      <c r="A18" s="29"/>
      <c r="B18" s="30"/>
      <c r="C18" s="394" t="s">
        <v>19</v>
      </c>
      <c r="D18" s="395"/>
      <c r="E18" s="396" t="s">
        <v>20</v>
      </c>
      <c r="F18" s="397"/>
      <c r="G18" s="397"/>
      <c r="H18" s="398"/>
    </row>
    <row r="19" spans="1:8" s="32" customFormat="1" outlineLevel="1" x14ac:dyDescent="0.3">
      <c r="A19" s="33"/>
      <c r="B19" s="34" t="s">
        <v>151</v>
      </c>
      <c r="C19" s="363" t="s">
        <v>230</v>
      </c>
      <c r="D19" s="364"/>
      <c r="E19" s="365"/>
      <c r="F19" s="366"/>
      <c r="G19" s="366"/>
      <c r="H19" s="367"/>
    </row>
    <row r="20" spans="1:8" outlineLevel="1" x14ac:dyDescent="0.3">
      <c r="A20" s="33"/>
      <c r="B20" s="34" t="s">
        <v>21</v>
      </c>
      <c r="C20" s="363" t="s">
        <v>230</v>
      </c>
      <c r="D20" s="364"/>
      <c r="E20" s="375" t="s">
        <v>22</v>
      </c>
      <c r="F20" s="376"/>
      <c r="G20" s="376"/>
      <c r="H20" s="377"/>
    </row>
    <row r="21" spans="1:8" s="32" customFormat="1" outlineLevel="1" x14ac:dyDescent="0.3">
      <c r="A21" s="33"/>
      <c r="B21" s="34" t="s">
        <v>23</v>
      </c>
      <c r="C21" s="370">
        <v>0.01</v>
      </c>
      <c r="D21" s="371"/>
      <c r="E21" s="372">
        <v>0.01</v>
      </c>
      <c r="F21" s="373"/>
      <c r="G21" s="373"/>
      <c r="H21" s="374"/>
    </row>
    <row r="22" spans="1:8" outlineLevel="1" x14ac:dyDescent="0.3">
      <c r="A22" s="33"/>
      <c r="B22" s="34" t="s">
        <v>24</v>
      </c>
      <c r="C22" s="363"/>
      <c r="D22" s="364"/>
      <c r="E22" s="365"/>
      <c r="F22" s="366"/>
      <c r="G22" s="366"/>
      <c r="H22" s="367"/>
    </row>
    <row r="23" spans="1:8" outlineLevel="1" x14ac:dyDescent="0.3">
      <c r="A23" s="33"/>
      <c r="B23" s="36" t="s">
        <v>25</v>
      </c>
      <c r="C23" s="363" t="s">
        <v>231</v>
      </c>
      <c r="D23" s="364"/>
      <c r="E23" s="365"/>
      <c r="F23" s="366"/>
      <c r="G23" s="366"/>
      <c r="H23" s="367"/>
    </row>
    <row r="24" spans="1:8" outlineLevel="1" x14ac:dyDescent="0.3">
      <c r="A24" s="33"/>
      <c r="B24" s="39" t="s">
        <v>166</v>
      </c>
      <c r="C24" s="363" t="s">
        <v>230</v>
      </c>
      <c r="D24" s="364"/>
      <c r="E24" s="365"/>
      <c r="F24" s="366"/>
      <c r="G24" s="366"/>
      <c r="H24" s="367"/>
    </row>
    <row r="25" spans="1:8" outlineLevel="1" x14ac:dyDescent="0.3">
      <c r="A25" s="33"/>
      <c r="B25" s="34" t="s">
        <v>26</v>
      </c>
      <c r="C25" s="363" t="s">
        <v>230</v>
      </c>
      <c r="D25" s="364"/>
      <c r="E25" s="365"/>
      <c r="F25" s="366"/>
      <c r="G25" s="366"/>
      <c r="H25" s="367"/>
    </row>
    <row r="26" spans="1:8" outlineLevel="1" x14ac:dyDescent="0.3">
      <c r="A26" s="33"/>
      <c r="B26" s="34" t="s">
        <v>27</v>
      </c>
      <c r="C26" s="363" t="s">
        <v>230</v>
      </c>
      <c r="D26" s="364"/>
      <c r="E26" s="365"/>
      <c r="F26" s="366"/>
      <c r="G26" s="366"/>
      <c r="H26" s="367"/>
    </row>
    <row r="27" spans="1:8" ht="27.6" outlineLevel="1" x14ac:dyDescent="0.3">
      <c r="A27" s="33"/>
      <c r="B27" s="34" t="s">
        <v>28</v>
      </c>
      <c r="C27" s="363" t="s">
        <v>230</v>
      </c>
      <c r="D27" s="364"/>
      <c r="E27" s="365"/>
      <c r="F27" s="366"/>
      <c r="G27" s="366"/>
      <c r="H27" s="367"/>
    </row>
    <row r="28" spans="1:8" outlineLevel="1" x14ac:dyDescent="0.3">
      <c r="A28" s="33"/>
      <c r="B28" s="34" t="s">
        <v>29</v>
      </c>
      <c r="C28" s="363" t="s">
        <v>230</v>
      </c>
      <c r="D28" s="364"/>
      <c r="E28" s="365"/>
      <c r="F28" s="366"/>
      <c r="G28" s="366"/>
      <c r="H28" s="367"/>
    </row>
    <row r="29" spans="1:8" outlineLevel="1" x14ac:dyDescent="0.3">
      <c r="A29" s="33"/>
      <c r="B29" s="34" t="s">
        <v>167</v>
      </c>
      <c r="C29" s="363" t="s">
        <v>230</v>
      </c>
      <c r="D29" s="364"/>
      <c r="E29" s="365"/>
      <c r="F29" s="366"/>
      <c r="G29" s="366"/>
      <c r="H29" s="367"/>
    </row>
    <row r="30" spans="1:8" ht="41.4" outlineLevel="1" x14ac:dyDescent="0.3">
      <c r="A30" s="33"/>
      <c r="B30" s="34" t="s">
        <v>175</v>
      </c>
      <c r="C30" s="363" t="s">
        <v>230</v>
      </c>
      <c r="D30" s="364"/>
      <c r="E30" s="365"/>
      <c r="F30" s="366"/>
      <c r="G30" s="366"/>
      <c r="H30" s="367"/>
    </row>
    <row r="31" spans="1:8" outlineLevel="1" x14ac:dyDescent="0.3">
      <c r="A31" s="37"/>
      <c r="B31" s="38" t="s">
        <v>176</v>
      </c>
      <c r="C31" s="363" t="s">
        <v>230</v>
      </c>
      <c r="D31" s="364"/>
      <c r="E31" s="365"/>
      <c r="F31" s="366"/>
      <c r="G31" s="366"/>
      <c r="H31" s="367"/>
    </row>
    <row r="32" spans="1:8" ht="12.75" customHeight="1" outlineLevel="1" x14ac:dyDescent="0.3">
      <c r="A32" s="37"/>
      <c r="B32" s="39" t="s">
        <v>30</v>
      </c>
      <c r="C32" s="363" t="s">
        <v>230</v>
      </c>
      <c r="D32" s="364"/>
      <c r="E32" s="365"/>
      <c r="F32" s="366"/>
      <c r="G32" s="366"/>
      <c r="H32" s="367"/>
    </row>
    <row r="33" spans="1:8" outlineLevel="1" x14ac:dyDescent="0.3">
      <c r="A33" s="37"/>
      <c r="B33" s="40" t="s">
        <v>168</v>
      </c>
      <c r="C33" s="363" t="s">
        <v>230</v>
      </c>
      <c r="D33" s="364"/>
      <c r="E33" s="365"/>
      <c r="F33" s="366"/>
      <c r="G33" s="366"/>
      <c r="H33" s="367"/>
    </row>
    <row r="34" spans="1:8" ht="55.2" outlineLevel="1" x14ac:dyDescent="0.3">
      <c r="A34" s="37"/>
      <c r="B34" s="39" t="s">
        <v>31</v>
      </c>
      <c r="C34" s="363" t="s">
        <v>230</v>
      </c>
      <c r="D34" s="364"/>
      <c r="E34" s="365"/>
      <c r="F34" s="366"/>
      <c r="G34" s="366"/>
      <c r="H34" s="367"/>
    </row>
    <row r="35" spans="1:8" ht="12.75" customHeight="1" outlineLevel="1" x14ac:dyDescent="0.3">
      <c r="A35" s="37"/>
      <c r="B35" s="39" t="s">
        <v>32</v>
      </c>
      <c r="C35" s="363" t="s">
        <v>230</v>
      </c>
      <c r="D35" s="364"/>
      <c r="E35" s="365"/>
      <c r="F35" s="366"/>
      <c r="G35" s="366"/>
      <c r="H35" s="367"/>
    </row>
    <row r="36" spans="1:8" ht="12.75" customHeight="1" outlineLevel="1" x14ac:dyDescent="0.3">
      <c r="A36" s="37"/>
      <c r="B36" s="39" t="s">
        <v>33</v>
      </c>
      <c r="C36" s="363" t="s">
        <v>230</v>
      </c>
      <c r="D36" s="364"/>
      <c r="E36" s="365"/>
      <c r="F36" s="366"/>
      <c r="G36" s="366"/>
      <c r="H36" s="367"/>
    </row>
    <row r="37" spans="1:8" ht="12.75" customHeight="1" outlineLevel="1" x14ac:dyDescent="0.3">
      <c r="A37" s="37"/>
      <c r="B37" s="39" t="s">
        <v>34</v>
      </c>
      <c r="C37" s="363" t="s">
        <v>230</v>
      </c>
      <c r="D37" s="364"/>
      <c r="E37" s="365"/>
      <c r="F37" s="366"/>
      <c r="G37" s="366"/>
      <c r="H37" s="367"/>
    </row>
    <row r="38" spans="1:8" ht="12.75" customHeight="1" outlineLevel="1" x14ac:dyDescent="0.3">
      <c r="A38" s="37"/>
      <c r="B38" s="40" t="s">
        <v>172</v>
      </c>
      <c r="C38" s="363" t="s">
        <v>230</v>
      </c>
      <c r="D38" s="364"/>
      <c r="E38" s="365"/>
      <c r="F38" s="366"/>
      <c r="G38" s="366"/>
      <c r="H38" s="367"/>
    </row>
    <row r="39" spans="1:8" ht="12.75" customHeight="1" outlineLevel="1" x14ac:dyDescent="0.3">
      <c r="A39" s="37"/>
      <c r="B39" s="40" t="s">
        <v>153</v>
      </c>
      <c r="C39" s="363" t="s">
        <v>231</v>
      </c>
      <c r="D39" s="364"/>
      <c r="E39" s="365" t="s">
        <v>232</v>
      </c>
      <c r="F39" s="366"/>
      <c r="G39" s="366"/>
      <c r="H39" s="367"/>
    </row>
    <row r="40" spans="1:8" ht="12.75" customHeight="1" outlineLevel="1" x14ac:dyDescent="0.3">
      <c r="A40" s="37"/>
      <c r="B40" s="40" t="s">
        <v>173</v>
      </c>
      <c r="C40" s="363" t="s">
        <v>230</v>
      </c>
      <c r="D40" s="364"/>
      <c r="E40" s="365"/>
      <c r="F40" s="366"/>
      <c r="G40" s="366"/>
      <c r="H40" s="367"/>
    </row>
    <row r="41" spans="1:8" ht="12.75" customHeight="1" outlineLevel="1" x14ac:dyDescent="0.3">
      <c r="A41" s="37"/>
      <c r="B41" s="40" t="s">
        <v>174</v>
      </c>
      <c r="C41" s="363" t="s">
        <v>230</v>
      </c>
      <c r="D41" s="364"/>
      <c r="E41" s="365"/>
      <c r="F41" s="366"/>
      <c r="G41" s="366"/>
      <c r="H41" s="367"/>
    </row>
    <row r="42" spans="1:8" ht="14.4" outlineLevel="1" thickBot="1" x14ac:dyDescent="0.35">
      <c r="A42" s="41"/>
      <c r="B42" s="42"/>
      <c r="C42" s="368"/>
      <c r="D42" s="369"/>
      <c r="E42" s="365"/>
      <c r="F42" s="366"/>
      <c r="G42" s="366"/>
      <c r="H42" s="367"/>
    </row>
    <row r="43" spans="1:8" s="15" customFormat="1" ht="4.5" hidden="1" customHeight="1" thickBot="1" x14ac:dyDescent="0.35">
      <c r="A43" s="12"/>
      <c r="B43" s="13"/>
      <c r="C43" s="14"/>
      <c r="D43" s="14"/>
      <c r="E43" s="14"/>
      <c r="F43" s="14"/>
      <c r="G43" s="14"/>
      <c r="H43" s="14"/>
    </row>
    <row r="44" spans="1:8" ht="18" hidden="1" customHeight="1" thickBot="1" x14ac:dyDescent="0.35">
      <c r="A44" s="44"/>
      <c r="B44" s="45" t="s">
        <v>35</v>
      </c>
      <c r="C44" s="349" t="s">
        <v>17</v>
      </c>
      <c r="D44" s="350"/>
      <c r="E44" s="46"/>
      <c r="F44" s="351" t="s">
        <v>18</v>
      </c>
      <c r="G44" s="352"/>
      <c r="H44" s="352"/>
    </row>
    <row r="45" spans="1:8" ht="13.5" hidden="1" customHeight="1" outlineLevel="1" x14ac:dyDescent="0.3">
      <c r="A45" s="47"/>
      <c r="B45" s="48"/>
      <c r="C45" s="330"/>
      <c r="D45" s="331"/>
      <c r="E45" s="31"/>
      <c r="F45" s="346"/>
      <c r="G45" s="347"/>
      <c r="H45" s="348"/>
    </row>
    <row r="46" spans="1:8" ht="13.5" hidden="1" customHeight="1" outlineLevel="1" x14ac:dyDescent="0.3">
      <c r="A46" s="49"/>
      <c r="B46" s="50"/>
      <c r="C46" s="305"/>
      <c r="D46" s="306"/>
      <c r="E46" s="35"/>
      <c r="F46" s="343"/>
      <c r="G46" s="344"/>
      <c r="H46" s="345"/>
    </row>
    <row r="47" spans="1:8" ht="13.5" hidden="1" customHeight="1" outlineLevel="1" x14ac:dyDescent="0.3">
      <c r="A47" s="49"/>
      <c r="B47" s="50"/>
      <c r="C47" s="305"/>
      <c r="D47" s="306"/>
      <c r="E47" s="35"/>
      <c r="F47" s="343"/>
      <c r="G47" s="344"/>
      <c r="H47" s="345"/>
    </row>
    <row r="48" spans="1:8" ht="13.5" hidden="1" customHeight="1" outlineLevel="1" x14ac:dyDescent="0.3">
      <c r="A48" s="49"/>
      <c r="B48" s="50"/>
      <c r="C48" s="305"/>
      <c r="D48" s="306"/>
      <c r="E48" s="35"/>
      <c r="F48" s="343"/>
      <c r="G48" s="344"/>
      <c r="H48" s="345"/>
    </row>
    <row r="49" spans="1:8" ht="13.5" hidden="1" customHeight="1" outlineLevel="1" x14ac:dyDescent="0.3">
      <c r="A49" s="49"/>
      <c r="B49" s="50"/>
      <c r="C49" s="305"/>
      <c r="D49" s="306"/>
      <c r="E49" s="35"/>
      <c r="F49" s="343"/>
      <c r="G49" s="344"/>
      <c r="H49" s="345"/>
    </row>
    <row r="50" spans="1:8" ht="13.5" hidden="1" customHeight="1" outlineLevel="1" x14ac:dyDescent="0.3">
      <c r="A50" s="49"/>
      <c r="B50" s="50"/>
      <c r="C50" s="305"/>
      <c r="D50" s="306"/>
      <c r="E50" s="35"/>
      <c r="F50" s="343"/>
      <c r="G50" s="344"/>
      <c r="H50" s="345"/>
    </row>
    <row r="51" spans="1:8" ht="13.5" hidden="1" customHeight="1" outlineLevel="1" x14ac:dyDescent="0.3">
      <c r="A51" s="49"/>
      <c r="B51" s="50"/>
      <c r="C51" s="305"/>
      <c r="D51" s="306"/>
      <c r="E51" s="35"/>
      <c r="F51" s="343"/>
      <c r="G51" s="344"/>
      <c r="H51" s="345"/>
    </row>
    <row r="52" spans="1:8" ht="13.5" hidden="1" customHeight="1" outlineLevel="1" x14ac:dyDescent="0.3">
      <c r="A52" s="49"/>
      <c r="B52" s="50"/>
      <c r="C52" s="305"/>
      <c r="D52" s="306"/>
      <c r="E52" s="35"/>
      <c r="F52" s="343"/>
      <c r="G52" s="344"/>
      <c r="H52" s="345"/>
    </row>
    <row r="53" spans="1:8" ht="13.5" hidden="1" customHeight="1" outlineLevel="1" x14ac:dyDescent="0.3">
      <c r="A53" s="49"/>
      <c r="B53" s="50"/>
      <c r="C53" s="305"/>
      <c r="D53" s="306"/>
      <c r="E53" s="35"/>
      <c r="F53" s="343"/>
      <c r="G53" s="344"/>
      <c r="H53" s="345"/>
    </row>
    <row r="54" spans="1:8" ht="13.5" hidden="1" customHeight="1" outlineLevel="1" x14ac:dyDescent="0.3">
      <c r="A54" s="49"/>
      <c r="B54" s="50"/>
      <c r="C54" s="305"/>
      <c r="D54" s="306"/>
      <c r="E54" s="35"/>
      <c r="F54" s="343"/>
      <c r="G54" s="344"/>
      <c r="H54" s="345"/>
    </row>
    <row r="55" spans="1:8" ht="13.5" hidden="1" customHeight="1" outlineLevel="1" x14ac:dyDescent="0.3">
      <c r="A55" s="49"/>
      <c r="B55" s="50"/>
      <c r="C55" s="305"/>
      <c r="D55" s="306"/>
      <c r="E55" s="35"/>
      <c r="F55" s="343"/>
      <c r="G55" s="344"/>
      <c r="H55" s="345"/>
    </row>
    <row r="56" spans="1:8" ht="13.5" hidden="1" customHeight="1" outlineLevel="1" thickBot="1" x14ac:dyDescent="0.35">
      <c r="A56" s="51"/>
      <c r="B56" s="52"/>
      <c r="C56" s="358"/>
      <c r="D56" s="359"/>
      <c r="E56" s="43"/>
      <c r="F56" s="360"/>
      <c r="G56" s="361"/>
      <c r="H56" s="362"/>
    </row>
    <row r="57" spans="1:8" s="15" customFormat="1" ht="4.5" hidden="1" customHeight="1" collapsed="1" thickBot="1" x14ac:dyDescent="0.35">
      <c r="A57" s="12"/>
      <c r="B57" s="13"/>
      <c r="C57" s="14"/>
      <c r="D57" s="14"/>
      <c r="E57" s="14"/>
      <c r="F57" s="14"/>
      <c r="G57" s="14"/>
      <c r="H57" s="14"/>
    </row>
    <row r="58" spans="1:8" ht="15" hidden="1" customHeight="1" thickBot="1" x14ac:dyDescent="0.35">
      <c r="A58" s="53"/>
      <c r="B58" s="53" t="s">
        <v>36</v>
      </c>
      <c r="C58" s="54" t="s">
        <v>12</v>
      </c>
      <c r="D58" s="55" t="s">
        <v>13</v>
      </c>
      <c r="E58" s="55"/>
      <c r="F58" s="55" t="s">
        <v>37</v>
      </c>
      <c r="G58" s="55"/>
      <c r="H58" s="56" t="s">
        <v>38</v>
      </c>
    </row>
    <row r="59" spans="1:8" s="32" customFormat="1" ht="15" hidden="1" customHeight="1" outlineLevel="1" x14ac:dyDescent="0.3">
      <c r="A59" s="57"/>
      <c r="B59" s="58"/>
      <c r="C59" s="59"/>
      <c r="D59" s="60"/>
      <c r="E59" s="60"/>
      <c r="F59" s="61"/>
      <c r="G59" s="62"/>
      <c r="H59" s="63"/>
    </row>
    <row r="60" spans="1:8" s="32" customFormat="1" ht="30" hidden="1" customHeight="1" outlineLevel="1" x14ac:dyDescent="0.3">
      <c r="A60" s="64" t="s">
        <v>39</v>
      </c>
      <c r="B60" s="65" t="s">
        <v>40</v>
      </c>
      <c r="C60" s="59"/>
      <c r="D60" s="60"/>
      <c r="E60" s="60"/>
      <c r="F60" s="61"/>
      <c r="G60" s="62"/>
      <c r="H60" s="63"/>
    </row>
    <row r="61" spans="1:8" s="32" customFormat="1" ht="15" hidden="1" customHeight="1" outlineLevel="1" x14ac:dyDescent="0.3">
      <c r="A61" s="57"/>
      <c r="B61" s="58"/>
      <c r="C61" s="59"/>
      <c r="D61" s="60" t="s">
        <v>41</v>
      </c>
      <c r="E61" s="60"/>
      <c r="F61" s="61"/>
      <c r="G61" s="62"/>
      <c r="H61" s="63"/>
    </row>
    <row r="62" spans="1:8" s="32" customFormat="1" ht="15" hidden="1" customHeight="1" outlineLevel="1" x14ac:dyDescent="0.3">
      <c r="A62" s="57"/>
      <c r="B62" s="58"/>
      <c r="C62" s="59"/>
      <c r="D62" s="60" t="s">
        <v>42</v>
      </c>
      <c r="E62" s="60"/>
      <c r="F62" s="66"/>
      <c r="G62" s="67"/>
      <c r="H62" s="68"/>
    </row>
    <row r="63" spans="1:8" s="32" customFormat="1" ht="15" hidden="1" customHeight="1" outlineLevel="1" thickBot="1" x14ac:dyDescent="0.35">
      <c r="A63" s="69"/>
      <c r="B63" s="70"/>
      <c r="C63" s="71"/>
      <c r="D63" s="72"/>
      <c r="E63" s="72"/>
      <c r="F63" s="73"/>
      <c r="G63" s="74"/>
      <c r="H63" s="75"/>
    </row>
    <row r="64" spans="1:8" s="15" customFormat="1" ht="4.5" customHeight="1" collapsed="1" thickBot="1" x14ac:dyDescent="0.35">
      <c r="A64" s="12"/>
      <c r="B64" s="13"/>
      <c r="C64" s="14"/>
      <c r="D64" s="14"/>
      <c r="E64" s="14"/>
      <c r="F64" s="14"/>
      <c r="G64" s="14"/>
      <c r="H64" s="14"/>
    </row>
    <row r="65" spans="1:8" s="78" customFormat="1" ht="18" customHeight="1" thickBot="1" x14ac:dyDescent="0.35">
      <c r="A65" s="76"/>
      <c r="B65" s="77" t="s">
        <v>43</v>
      </c>
      <c r="C65" s="335" t="s">
        <v>17</v>
      </c>
      <c r="D65" s="336"/>
      <c r="E65" s="337" t="s">
        <v>18</v>
      </c>
      <c r="F65" s="338"/>
      <c r="G65" s="338"/>
      <c r="H65" s="339"/>
    </row>
    <row r="66" spans="1:8" s="78" customFormat="1" ht="14.4" thickBot="1" x14ac:dyDescent="0.35">
      <c r="A66" s="80"/>
      <c r="B66" s="80" t="s">
        <v>44</v>
      </c>
      <c r="C66" s="81"/>
      <c r="D66" s="82"/>
      <c r="E66" s="82"/>
      <c r="F66" s="82"/>
      <c r="G66" s="82"/>
      <c r="H66" s="83"/>
    </row>
    <row r="67" spans="1:8" outlineLevel="1" x14ac:dyDescent="0.3">
      <c r="A67" s="85"/>
      <c r="B67" s="39" t="s">
        <v>152</v>
      </c>
      <c r="C67" s="305" t="s">
        <v>229</v>
      </c>
      <c r="D67" s="306"/>
      <c r="E67" s="332"/>
      <c r="F67" s="333"/>
      <c r="G67" s="333"/>
      <c r="H67" s="334"/>
    </row>
    <row r="68" spans="1:8" ht="14.4" outlineLevel="1" thickBot="1" x14ac:dyDescent="0.35">
      <c r="A68" s="51"/>
      <c r="B68" s="52"/>
      <c r="C68" s="300"/>
      <c r="D68" s="301"/>
      <c r="E68" s="302"/>
      <c r="F68" s="303"/>
      <c r="G68" s="303"/>
      <c r="H68" s="304"/>
    </row>
    <row r="69" spans="1:8" s="15" customFormat="1" ht="4.5" customHeight="1" thickBot="1" x14ac:dyDescent="0.35">
      <c r="A69" s="12"/>
      <c r="B69" s="13"/>
      <c r="C69" s="14"/>
      <c r="D69" s="14"/>
      <c r="E69" s="14"/>
      <c r="F69" s="14"/>
      <c r="G69" s="14"/>
      <c r="H69" s="14"/>
    </row>
    <row r="70" spans="1:8" ht="18" hidden="1" customHeight="1" thickBot="1" x14ac:dyDescent="0.35">
      <c r="A70" s="87"/>
      <c r="B70" s="45" t="s">
        <v>46</v>
      </c>
      <c r="C70" s="349" t="s">
        <v>47</v>
      </c>
      <c r="D70" s="350"/>
      <c r="E70" s="46"/>
      <c r="F70" s="351" t="s">
        <v>18</v>
      </c>
      <c r="G70" s="352"/>
      <c r="H70" s="352"/>
    </row>
    <row r="71" spans="1:8" ht="13.5" hidden="1" customHeight="1" outlineLevel="1" x14ac:dyDescent="0.3">
      <c r="A71" s="47"/>
      <c r="B71" s="79"/>
      <c r="C71" s="330"/>
      <c r="D71" s="331"/>
      <c r="E71" s="31"/>
      <c r="F71" s="346"/>
      <c r="G71" s="347"/>
      <c r="H71" s="348"/>
    </row>
    <row r="72" spans="1:8" ht="13.5" hidden="1" customHeight="1" outlineLevel="1" x14ac:dyDescent="0.3">
      <c r="A72" s="85"/>
      <c r="B72" s="86"/>
      <c r="C72" s="305"/>
      <c r="D72" s="306"/>
      <c r="E72" s="35"/>
      <c r="F72" s="343"/>
      <c r="G72" s="344"/>
      <c r="H72" s="345"/>
    </row>
    <row r="73" spans="1:8" ht="13.5" hidden="1" customHeight="1" outlineLevel="1" x14ac:dyDescent="0.3">
      <c r="A73" s="85"/>
      <c r="B73" s="86"/>
      <c r="C73" s="305"/>
      <c r="D73" s="306"/>
      <c r="E73" s="35"/>
      <c r="F73" s="343"/>
      <c r="G73" s="344"/>
      <c r="H73" s="345"/>
    </row>
    <row r="74" spans="1:8" ht="13.5" hidden="1" customHeight="1" outlineLevel="1" x14ac:dyDescent="0.3">
      <c r="A74" s="88"/>
      <c r="B74" s="89"/>
      <c r="C74" s="353"/>
      <c r="D74" s="354"/>
      <c r="E74" s="90"/>
      <c r="F74" s="355"/>
      <c r="G74" s="356"/>
      <c r="H74" s="357"/>
    </row>
    <row r="75" spans="1:8" ht="13.5" hidden="1" customHeight="1" outlineLevel="1" x14ac:dyDescent="0.3">
      <c r="A75" s="85"/>
      <c r="B75" s="86"/>
      <c r="C75" s="305"/>
      <c r="D75" s="306"/>
      <c r="E75" s="35"/>
      <c r="F75" s="343"/>
      <c r="G75" s="344"/>
      <c r="H75" s="345"/>
    </row>
    <row r="76" spans="1:8" ht="13.5" hidden="1" customHeight="1" outlineLevel="1" x14ac:dyDescent="0.3">
      <c r="A76" s="88"/>
      <c r="B76" s="89"/>
      <c r="C76" s="353"/>
      <c r="D76" s="354"/>
      <c r="E76" s="90"/>
      <c r="F76" s="355"/>
      <c r="G76" s="356"/>
      <c r="H76" s="357"/>
    </row>
    <row r="77" spans="1:8" ht="13.5" hidden="1" customHeight="1" outlineLevel="1" x14ac:dyDescent="0.3">
      <c r="A77" s="85"/>
      <c r="B77" s="86"/>
      <c r="C77" s="305"/>
      <c r="D77" s="306"/>
      <c r="E77" s="35"/>
      <c r="F77" s="343"/>
      <c r="G77" s="344"/>
      <c r="H77" s="345"/>
    </row>
    <row r="78" spans="1:8" ht="13.5" hidden="1" customHeight="1" outlineLevel="1" x14ac:dyDescent="0.3">
      <c r="A78" s="85"/>
      <c r="B78" s="86"/>
      <c r="C78" s="305"/>
      <c r="D78" s="306"/>
      <c r="E78" s="35"/>
      <c r="F78" s="343"/>
      <c r="G78" s="344"/>
      <c r="H78" s="345"/>
    </row>
    <row r="79" spans="1:8" ht="13.5" hidden="1" customHeight="1" outlineLevel="1" x14ac:dyDescent="0.3">
      <c r="A79" s="85"/>
      <c r="B79" s="86"/>
      <c r="C79" s="305"/>
      <c r="D79" s="306"/>
      <c r="E79" s="35"/>
      <c r="F79" s="343"/>
      <c r="G79" s="344"/>
      <c r="H79" s="345"/>
    </row>
    <row r="80" spans="1:8" ht="13.5" hidden="1" customHeight="1" outlineLevel="1" x14ac:dyDescent="0.3">
      <c r="A80" s="85"/>
      <c r="B80" s="86"/>
      <c r="C80" s="305"/>
      <c r="D80" s="306"/>
      <c r="E80" s="35"/>
      <c r="F80" s="343"/>
      <c r="G80" s="344"/>
      <c r="H80" s="345"/>
    </row>
    <row r="81" spans="1:8" ht="13.5" hidden="1" customHeight="1" outlineLevel="1" x14ac:dyDescent="0.3">
      <c r="A81" s="85"/>
      <c r="B81" s="86"/>
      <c r="C81" s="305"/>
      <c r="D81" s="306"/>
      <c r="E81" s="35"/>
      <c r="F81" s="343"/>
      <c r="G81" s="344"/>
      <c r="H81" s="345"/>
    </row>
    <row r="82" spans="1:8" ht="13.5" hidden="1" customHeight="1" outlineLevel="1" thickBot="1" x14ac:dyDescent="0.35">
      <c r="A82" s="51"/>
      <c r="B82" s="52"/>
      <c r="C82" s="300"/>
      <c r="D82" s="301"/>
      <c r="E82" s="91"/>
      <c r="F82" s="340"/>
      <c r="G82" s="341"/>
      <c r="H82" s="342"/>
    </row>
    <row r="83" spans="1:8" s="15" customFormat="1" ht="4.5" hidden="1" customHeight="1" collapsed="1" thickBot="1" x14ac:dyDescent="0.35">
      <c r="A83" s="12"/>
      <c r="B83" s="13"/>
      <c r="C83" s="14"/>
      <c r="D83" s="14"/>
      <c r="E83" s="14"/>
      <c r="F83" s="14"/>
      <c r="G83" s="14"/>
      <c r="H83" s="14"/>
    </row>
    <row r="84" spans="1:8" ht="18" hidden="1" customHeight="1" thickBot="1" x14ac:dyDescent="0.35">
      <c r="A84" s="87"/>
      <c r="B84" s="45" t="s">
        <v>48</v>
      </c>
      <c r="C84" s="349" t="s">
        <v>47</v>
      </c>
      <c r="D84" s="350"/>
      <c r="E84" s="46"/>
      <c r="F84" s="351" t="s">
        <v>18</v>
      </c>
      <c r="G84" s="352"/>
      <c r="H84" s="352"/>
    </row>
    <row r="85" spans="1:8" ht="13.5" hidden="1" customHeight="1" outlineLevel="1" x14ac:dyDescent="0.3">
      <c r="A85" s="47"/>
      <c r="B85" s="79"/>
      <c r="C85" s="330"/>
      <c r="D85" s="331"/>
      <c r="E85" s="31"/>
      <c r="F85" s="346"/>
      <c r="G85" s="347"/>
      <c r="H85" s="348"/>
    </row>
    <row r="86" spans="1:8" ht="13.5" hidden="1" customHeight="1" outlineLevel="1" x14ac:dyDescent="0.3">
      <c r="A86" s="85"/>
      <c r="B86" s="86"/>
      <c r="C86" s="305"/>
      <c r="D86" s="306"/>
      <c r="E86" s="35"/>
      <c r="F86" s="343"/>
      <c r="G86" s="344"/>
      <c r="H86" s="345"/>
    </row>
    <row r="87" spans="1:8" ht="13.5" hidden="1" customHeight="1" outlineLevel="1" x14ac:dyDescent="0.3">
      <c r="A87" s="85"/>
      <c r="B87" s="86"/>
      <c r="C87" s="305"/>
      <c r="D87" s="306"/>
      <c r="E87" s="35"/>
      <c r="F87" s="343"/>
      <c r="G87" s="344"/>
      <c r="H87" s="345"/>
    </row>
    <row r="88" spans="1:8" ht="13.5" hidden="1" customHeight="1" outlineLevel="1" x14ac:dyDescent="0.3">
      <c r="A88" s="85"/>
      <c r="B88" s="86"/>
      <c r="C88" s="305"/>
      <c r="D88" s="306"/>
      <c r="E88" s="35"/>
      <c r="F88" s="343"/>
      <c r="G88" s="344"/>
      <c r="H88" s="345"/>
    </row>
    <row r="89" spans="1:8" ht="13.5" hidden="1" customHeight="1" outlineLevel="1" x14ac:dyDescent="0.3">
      <c r="A89" s="85"/>
      <c r="B89" s="86"/>
      <c r="C89" s="305"/>
      <c r="D89" s="306"/>
      <c r="E89" s="35"/>
      <c r="F89" s="343"/>
      <c r="G89" s="344"/>
      <c r="H89" s="345"/>
    </row>
    <row r="90" spans="1:8" ht="13.5" hidden="1" customHeight="1" outlineLevel="1" thickBot="1" x14ac:dyDescent="0.35">
      <c r="A90" s="51"/>
      <c r="B90" s="52"/>
      <c r="C90" s="300"/>
      <c r="D90" s="301"/>
      <c r="E90" s="91"/>
      <c r="F90" s="340"/>
      <c r="G90" s="341"/>
      <c r="H90" s="342"/>
    </row>
    <row r="91" spans="1:8" s="15" customFormat="1" ht="4.5" hidden="1" customHeight="1" collapsed="1" thickBot="1" x14ac:dyDescent="0.35">
      <c r="A91" s="12"/>
      <c r="B91" s="13"/>
      <c r="C91" s="14"/>
      <c r="D91" s="14"/>
      <c r="E91" s="14"/>
      <c r="F91" s="14"/>
      <c r="G91" s="14"/>
      <c r="H91" s="14"/>
    </row>
    <row r="92" spans="1:8" s="78" customFormat="1" ht="18" customHeight="1" thickBot="1" x14ac:dyDescent="0.35">
      <c r="A92" s="76"/>
      <c r="B92" s="92" t="s">
        <v>49</v>
      </c>
      <c r="C92" s="335" t="s">
        <v>17</v>
      </c>
      <c r="D92" s="336"/>
      <c r="E92" s="337" t="s">
        <v>18</v>
      </c>
      <c r="F92" s="338"/>
      <c r="G92" s="338"/>
      <c r="H92" s="339"/>
    </row>
    <row r="93" spans="1:8" outlineLevel="1" x14ac:dyDescent="0.3">
      <c r="A93" s="47"/>
      <c r="B93" s="79"/>
      <c r="C93" s="330"/>
      <c r="D93" s="331"/>
      <c r="E93" s="332"/>
      <c r="F93" s="333"/>
      <c r="G93" s="333"/>
      <c r="H93" s="334"/>
    </row>
    <row r="94" spans="1:8" outlineLevel="1" x14ac:dyDescent="0.3">
      <c r="A94" s="85"/>
      <c r="B94" s="86" t="s">
        <v>50</v>
      </c>
      <c r="C94" s="305" t="s">
        <v>226</v>
      </c>
      <c r="D94" s="306"/>
      <c r="E94" s="307" t="s">
        <v>227</v>
      </c>
      <c r="F94" s="308"/>
      <c r="G94" s="308"/>
      <c r="H94" s="309"/>
    </row>
    <row r="95" spans="1:8" outlineLevel="1" x14ac:dyDescent="0.3">
      <c r="A95" s="85"/>
      <c r="B95" s="86" t="s">
        <v>144</v>
      </c>
      <c r="C95" s="305" t="s">
        <v>226</v>
      </c>
      <c r="D95" s="306"/>
      <c r="E95" s="307" t="s">
        <v>228</v>
      </c>
      <c r="F95" s="308"/>
      <c r="G95" s="308"/>
      <c r="H95" s="309"/>
    </row>
    <row r="96" spans="1:8" ht="14.4" outlineLevel="1" thickBot="1" x14ac:dyDescent="0.35">
      <c r="A96" s="51"/>
      <c r="B96" s="52"/>
      <c r="C96" s="300"/>
      <c r="D96" s="301"/>
      <c r="E96" s="302"/>
      <c r="F96" s="303"/>
      <c r="G96" s="303"/>
      <c r="H96" s="304"/>
    </row>
    <row r="97" spans="1:8" s="15" customFormat="1" ht="13.5" hidden="1" customHeight="1" thickBot="1" x14ac:dyDescent="0.35">
      <c r="A97" s="93"/>
      <c r="B97" s="94"/>
      <c r="C97" s="95"/>
      <c r="D97" s="95"/>
      <c r="E97" s="95"/>
      <c r="F97" s="299"/>
      <c r="G97" s="299"/>
      <c r="H97" s="299"/>
    </row>
    <row r="98" spans="1:8" s="98" customFormat="1" ht="26.25" hidden="1" customHeight="1" outlineLevel="1" x14ac:dyDescent="0.35">
      <c r="A98" s="96"/>
      <c r="B98" s="97" t="s">
        <v>51</v>
      </c>
      <c r="C98" s="296">
        <f>SUM(F85:H90, F66:H68, F45:H56, F18:H42, C15,F71:H82)</f>
        <v>6327967.2199999988</v>
      </c>
      <c r="D98" s="297"/>
      <c r="E98" s="297"/>
      <c r="F98" s="297"/>
      <c r="G98" s="297"/>
      <c r="H98" s="298"/>
    </row>
    <row r="99" spans="1:8" s="15" customFormat="1" ht="4.5" hidden="1" customHeight="1" outlineLevel="1" x14ac:dyDescent="0.3">
      <c r="A99" s="93"/>
      <c r="B99" s="94"/>
      <c r="C99" s="95"/>
      <c r="D99" s="95"/>
      <c r="E99" s="95"/>
      <c r="F99" s="299"/>
      <c r="G99" s="299"/>
      <c r="H99" s="299"/>
    </row>
    <row r="100" spans="1:8" ht="14.4" hidden="1" outlineLevel="1" thickBot="1" x14ac:dyDescent="0.35">
      <c r="A100" s="99"/>
      <c r="B100" s="100"/>
      <c r="C100" s="101"/>
      <c r="D100" s="102"/>
      <c r="E100" s="102"/>
      <c r="F100" s="102"/>
      <c r="G100" s="102"/>
      <c r="H100" s="103"/>
    </row>
    <row r="101" spans="1:8" s="15" customFormat="1" ht="4.5" hidden="1" customHeight="1" outlineLevel="1" x14ac:dyDescent="0.3">
      <c r="A101" s="93"/>
      <c r="B101" s="94"/>
      <c r="C101" s="95"/>
      <c r="D101" s="95"/>
      <c r="E101" s="95"/>
      <c r="F101" s="299"/>
      <c r="G101" s="299"/>
      <c r="H101" s="299"/>
    </row>
    <row r="102" spans="1:8" ht="14.4" hidden="1" outlineLevel="1" thickBot="1" x14ac:dyDescent="0.35">
      <c r="A102" s="99"/>
      <c r="B102" s="100"/>
      <c r="C102" s="101"/>
      <c r="D102" s="102"/>
      <c r="E102" s="102"/>
      <c r="F102" s="104"/>
      <c r="G102" s="104"/>
      <c r="H102" s="105"/>
    </row>
    <row r="103" spans="1:8" s="108" customFormat="1" ht="13.5" hidden="1" customHeight="1" outlineLevel="1" thickBot="1" x14ac:dyDescent="0.35">
      <c r="A103" s="106"/>
      <c r="B103" s="107" t="s">
        <v>52</v>
      </c>
      <c r="C103" s="327" t="s">
        <v>45</v>
      </c>
      <c r="D103" s="328"/>
      <c r="E103" s="328"/>
      <c r="F103" s="328"/>
      <c r="G103" s="328"/>
      <c r="H103" s="329"/>
    </row>
    <row r="104" spans="1:8" s="32" customFormat="1" ht="14.4" hidden="1" outlineLevel="1" thickBot="1" x14ac:dyDescent="0.35">
      <c r="A104" s="109"/>
      <c r="B104" s="110"/>
      <c r="C104" s="111"/>
      <c r="D104" s="112"/>
      <c r="E104" s="112"/>
      <c r="F104" s="112"/>
      <c r="G104" s="112"/>
      <c r="H104" s="113"/>
    </row>
    <row r="105" spans="1:8" s="116" customFormat="1" ht="20.25" hidden="1" customHeight="1" outlineLevel="1" x14ac:dyDescent="0.3">
      <c r="A105" s="114"/>
      <c r="B105" s="115" t="s">
        <v>53</v>
      </c>
      <c r="C105" s="324">
        <f>IF(C98=0,0,IF(C103="Y",0,#REF!-(SUMIF(#REF!,"Y",#REF!))))</f>
        <v>0</v>
      </c>
      <c r="D105" s="325"/>
      <c r="E105" s="325"/>
      <c r="F105" s="325"/>
      <c r="G105" s="325"/>
      <c r="H105" s="326"/>
    </row>
    <row r="106" spans="1:8" ht="13.5" hidden="1" customHeight="1" collapsed="1" thickBot="1" x14ac:dyDescent="0.35">
      <c r="A106" s="99"/>
      <c r="B106" s="117"/>
      <c r="C106" s="321"/>
      <c r="D106" s="322"/>
      <c r="E106" s="322"/>
      <c r="F106" s="322"/>
      <c r="G106" s="322"/>
      <c r="H106" s="323"/>
    </row>
    <row r="107" spans="1:8" s="78" customFormat="1" ht="15" customHeight="1" thickBot="1" x14ac:dyDescent="0.35">
      <c r="A107" s="118"/>
      <c r="B107" s="119" t="s">
        <v>54</v>
      </c>
      <c r="C107" s="314" t="s">
        <v>55</v>
      </c>
      <c r="D107" s="315"/>
      <c r="E107" s="315"/>
      <c r="F107" s="315"/>
      <c r="G107" s="315"/>
      <c r="H107" s="316"/>
    </row>
    <row r="108" spans="1:8" s="9" customFormat="1" ht="15" customHeight="1" outlineLevel="1" x14ac:dyDescent="0.25">
      <c r="A108" s="120"/>
      <c r="B108" s="121"/>
      <c r="C108" s="317"/>
      <c r="D108" s="318"/>
      <c r="E108" s="318"/>
      <c r="F108" s="318"/>
      <c r="G108" s="319"/>
      <c r="H108" s="320"/>
    </row>
    <row r="109" spans="1:8" s="9" customFormat="1" outlineLevel="1" x14ac:dyDescent="0.25">
      <c r="A109" s="122" t="s">
        <v>56</v>
      </c>
      <c r="B109" s="123" t="s">
        <v>145</v>
      </c>
      <c r="C109" s="310">
        <v>52650</v>
      </c>
      <c r="D109" s="311"/>
      <c r="E109" s="311"/>
      <c r="F109" s="311"/>
      <c r="G109" s="312"/>
      <c r="H109" s="313"/>
    </row>
    <row r="110" spans="1:8" s="9" customFormat="1" ht="14.4" outlineLevel="1" thickBot="1" x14ac:dyDescent="0.3">
      <c r="A110" s="122"/>
      <c r="B110" s="124"/>
      <c r="C110" s="125"/>
      <c r="D110" s="126"/>
      <c r="E110" s="126"/>
      <c r="F110" s="126"/>
      <c r="G110" s="126"/>
      <c r="H110" s="127"/>
    </row>
    <row r="111" spans="1:8" s="9" customFormat="1" ht="14.4" outlineLevel="1" thickBot="1" x14ac:dyDescent="0.35">
      <c r="A111" s="128">
        <v>324556</v>
      </c>
      <c r="B111" s="129" t="s">
        <v>160</v>
      </c>
      <c r="C111" s="130" t="s">
        <v>57</v>
      </c>
      <c r="D111" s="131" t="s">
        <v>58</v>
      </c>
      <c r="E111" s="131" t="s">
        <v>59</v>
      </c>
      <c r="F111" s="131" t="s">
        <v>60</v>
      </c>
      <c r="G111" s="132" t="s">
        <v>61</v>
      </c>
      <c r="H111" s="133" t="s">
        <v>62</v>
      </c>
    </row>
    <row r="112" spans="1:8" s="9" customFormat="1" ht="27.6" outlineLevel="1" x14ac:dyDescent="0.25">
      <c r="A112" s="122" t="s">
        <v>177</v>
      </c>
      <c r="B112" s="241" t="s">
        <v>210</v>
      </c>
      <c r="C112" s="135">
        <v>11878.42</v>
      </c>
      <c r="D112" s="136">
        <f>10489.2+277.81</f>
        <v>10767.01</v>
      </c>
      <c r="E112" s="136">
        <v>0</v>
      </c>
      <c r="F112" s="137">
        <f>C112+D112+E112</f>
        <v>22645.43</v>
      </c>
      <c r="G112" s="243">
        <f>F112/$A$111</f>
        <v>6.9773567581557575E-2</v>
      </c>
      <c r="H112" s="138">
        <v>254</v>
      </c>
    </row>
    <row r="113" spans="1:8" s="9" customFormat="1" ht="27.6" outlineLevel="1" x14ac:dyDescent="0.25">
      <c r="A113" s="122" t="s">
        <v>178</v>
      </c>
      <c r="B113" s="241" t="s">
        <v>209</v>
      </c>
      <c r="C113" s="135">
        <v>5786.18</v>
      </c>
      <c r="D113" s="136">
        <f>5383.58+135.33</f>
        <v>5518.91</v>
      </c>
      <c r="E113" s="136"/>
      <c r="F113" s="137">
        <f>C113+D113+E113</f>
        <v>11305.09</v>
      </c>
      <c r="G113" s="243">
        <f>F113/$A$111</f>
        <v>3.4832478832620563E-2</v>
      </c>
      <c r="H113" s="138">
        <v>130</v>
      </c>
    </row>
    <row r="114" spans="1:8" s="9" customFormat="1" ht="15" customHeight="1" outlineLevel="1" x14ac:dyDescent="0.25">
      <c r="A114" s="122" t="s">
        <v>179</v>
      </c>
      <c r="B114" s="241" t="s">
        <v>212</v>
      </c>
      <c r="C114" s="139">
        <v>197517.9</v>
      </c>
      <c r="D114" s="140">
        <f>28289.01+4619.54</f>
        <v>32908.549999999996</v>
      </c>
      <c r="E114" s="140"/>
      <c r="F114" s="141">
        <f t="shared" ref="F114:F138" si="0">C114+D114+E114</f>
        <v>230426.44999999998</v>
      </c>
      <c r="G114" s="243">
        <f t="shared" ref="G114:G138" si="1">F114/$A$111</f>
        <v>0.7099743957899407</v>
      </c>
      <c r="H114" s="142">
        <v>684</v>
      </c>
    </row>
    <row r="115" spans="1:8" s="9" customFormat="1" ht="27.6" outlineLevel="1" x14ac:dyDescent="0.25">
      <c r="A115" s="122" t="s">
        <v>180</v>
      </c>
      <c r="B115" s="241" t="s">
        <v>213</v>
      </c>
      <c r="C115" s="139">
        <v>74823.5</v>
      </c>
      <c r="D115" s="140">
        <f>12241.59+1749.97</f>
        <v>13991.56</v>
      </c>
      <c r="E115" s="140"/>
      <c r="F115" s="141">
        <f t="shared" si="0"/>
        <v>88815.06</v>
      </c>
      <c r="G115" s="243">
        <f t="shared" si="1"/>
        <v>0.27365095699971653</v>
      </c>
      <c r="H115" s="142">
        <v>296</v>
      </c>
    </row>
    <row r="116" spans="1:8" s="9" customFormat="1" ht="15" customHeight="1" outlineLevel="1" x14ac:dyDescent="0.25">
      <c r="A116" s="122" t="s">
        <v>181</v>
      </c>
      <c r="B116" s="241" t="s">
        <v>63</v>
      </c>
      <c r="C116" s="139">
        <f>483324.87+661023</f>
        <v>1144347.8700000001</v>
      </c>
      <c r="D116" s="140">
        <f>337531.59+26763.96</f>
        <v>364295.55000000005</v>
      </c>
      <c r="E116" s="140"/>
      <c r="F116" s="141">
        <f t="shared" si="0"/>
        <v>1508643.4200000002</v>
      </c>
      <c r="G116" s="243">
        <f t="shared" si="1"/>
        <v>4.6483300878738962</v>
      </c>
      <c r="H116" s="142">
        <v>8162</v>
      </c>
    </row>
    <row r="117" spans="1:8" s="9" customFormat="1" ht="15" customHeight="1" outlineLevel="1" x14ac:dyDescent="0.25">
      <c r="A117" s="122" t="s">
        <v>182</v>
      </c>
      <c r="B117" s="241" t="s">
        <v>217</v>
      </c>
      <c r="C117" s="139">
        <f>1586.45+92565</f>
        <v>94151.45</v>
      </c>
      <c r="D117" s="140">
        <f>19656.05+2202.01</f>
        <v>21858.059999999998</v>
      </c>
      <c r="E117" s="140"/>
      <c r="F117" s="141">
        <f t="shared" ref="F117:F118" si="2">C117+D117+E117</f>
        <v>116009.51</v>
      </c>
      <c r="G117" s="243">
        <f t="shared" ref="G117:G118" si="3">F117/$A$111</f>
        <v>0.35744065739040409</v>
      </c>
      <c r="H117" s="142">
        <v>475</v>
      </c>
    </row>
    <row r="118" spans="1:8" s="9" customFormat="1" ht="15" customHeight="1" outlineLevel="1" x14ac:dyDescent="0.25">
      <c r="A118" s="122" t="s">
        <v>183</v>
      </c>
      <c r="B118" s="134" t="s">
        <v>218</v>
      </c>
      <c r="C118" s="139">
        <f>751518.9+15123.1</f>
        <v>766642</v>
      </c>
      <c r="D118" s="140">
        <f>87891.55+17930.19</f>
        <v>105821.74</v>
      </c>
      <c r="E118" s="140"/>
      <c r="F118" s="141">
        <f t="shared" si="2"/>
        <v>872463.74</v>
      </c>
      <c r="G118" s="243">
        <f t="shared" si="3"/>
        <v>2.6881762777455971</v>
      </c>
      <c r="H118" s="142">
        <v>2125</v>
      </c>
    </row>
    <row r="119" spans="1:8" s="9" customFormat="1" ht="15" customHeight="1" outlineLevel="1" x14ac:dyDescent="0.25">
      <c r="A119" s="122" t="s">
        <v>184</v>
      </c>
      <c r="B119" s="134" t="s">
        <v>64</v>
      </c>
      <c r="C119" s="139">
        <v>4771.3100000000004</v>
      </c>
      <c r="D119" s="140">
        <f>4435.22+111.59</f>
        <v>4546.8100000000004</v>
      </c>
      <c r="E119" s="140"/>
      <c r="F119" s="141">
        <f t="shared" si="0"/>
        <v>9318.1200000000008</v>
      </c>
      <c r="G119" s="243">
        <f t="shared" si="1"/>
        <v>2.8710361231959972E-2</v>
      </c>
      <c r="H119" s="142">
        <v>107</v>
      </c>
    </row>
    <row r="120" spans="1:8" s="9" customFormat="1" ht="15" customHeight="1" outlineLevel="1" x14ac:dyDescent="0.25">
      <c r="A120" s="122" t="s">
        <v>185</v>
      </c>
      <c r="B120" s="241" t="s">
        <v>214</v>
      </c>
      <c r="C120" s="139">
        <v>338094.5</v>
      </c>
      <c r="D120" s="140">
        <f>179582.17+7907.34</f>
        <v>187489.51</v>
      </c>
      <c r="E120" s="140"/>
      <c r="F120" s="141">
        <f t="shared" si="0"/>
        <v>525584.01</v>
      </c>
      <c r="G120" s="243">
        <f t="shared" si="1"/>
        <v>1.6193939104499686</v>
      </c>
      <c r="H120" s="142">
        <v>4343</v>
      </c>
    </row>
    <row r="121" spans="1:8" s="9" customFormat="1" ht="15" customHeight="1" outlineLevel="1" x14ac:dyDescent="0.25">
      <c r="A121" s="122" t="s">
        <v>186</v>
      </c>
      <c r="B121" s="241" t="s">
        <v>216</v>
      </c>
      <c r="C121" s="139">
        <v>240971.78</v>
      </c>
      <c r="D121" s="140">
        <f>152848.49+5635.84</f>
        <v>158484.32999999999</v>
      </c>
      <c r="E121" s="140"/>
      <c r="F121" s="141">
        <f t="shared" ref="F121" si="4">C121+D121+E121</f>
        <v>399456.11</v>
      </c>
      <c r="G121" s="243">
        <f t="shared" ref="G121" si="5">F121/$A$111</f>
        <v>1.2307771540196453</v>
      </c>
      <c r="H121" s="142">
        <v>3696</v>
      </c>
    </row>
    <row r="122" spans="1:8" s="9" customFormat="1" ht="15" customHeight="1" outlineLevel="1" x14ac:dyDescent="0.25">
      <c r="A122" s="122" t="s">
        <v>187</v>
      </c>
      <c r="B122" s="134" t="s">
        <v>241</v>
      </c>
      <c r="C122" s="139">
        <v>14961.5</v>
      </c>
      <c r="D122" s="140">
        <f>14285.23+343.6</f>
        <v>14628.83</v>
      </c>
      <c r="E122" s="140"/>
      <c r="F122" s="141">
        <f t="shared" si="0"/>
        <v>29590.33</v>
      </c>
      <c r="G122" s="243">
        <f t="shared" si="1"/>
        <v>9.1171723831942719E-2</v>
      </c>
      <c r="H122" s="142">
        <v>345</v>
      </c>
    </row>
    <row r="123" spans="1:8" s="9" customFormat="1" ht="15" customHeight="1" outlineLevel="1" x14ac:dyDescent="0.25">
      <c r="A123" s="122" t="s">
        <v>188</v>
      </c>
      <c r="B123" s="134" t="s">
        <v>215</v>
      </c>
      <c r="C123" s="139">
        <v>108510.89</v>
      </c>
      <c r="D123" s="140">
        <f>150328.96+2537.85</f>
        <v>152866.81</v>
      </c>
      <c r="E123" s="140"/>
      <c r="F123" s="141">
        <f t="shared" si="0"/>
        <v>261377.7</v>
      </c>
      <c r="G123" s="243">
        <f t="shared" si="1"/>
        <v>0.80533929429744022</v>
      </c>
      <c r="H123" s="142">
        <v>3636</v>
      </c>
    </row>
    <row r="124" spans="1:8" s="9" customFormat="1" ht="15" customHeight="1" outlineLevel="1" x14ac:dyDescent="0.25">
      <c r="A124" s="122" t="s">
        <v>189</v>
      </c>
      <c r="B124" s="134" t="s">
        <v>211</v>
      </c>
      <c r="C124" s="139">
        <f>85575.8+80759.38</f>
        <v>166335.18</v>
      </c>
      <c r="D124" s="140">
        <f>176637.08+3890.24</f>
        <v>180527.31999999998</v>
      </c>
      <c r="E124" s="140"/>
      <c r="F124" s="141">
        <f t="shared" si="0"/>
        <v>346862.5</v>
      </c>
      <c r="G124" s="243">
        <f t="shared" si="1"/>
        <v>1.0687292793847596</v>
      </c>
      <c r="H124" s="142">
        <v>4272</v>
      </c>
    </row>
    <row r="125" spans="1:8" s="9" customFormat="1" ht="15" customHeight="1" outlineLevel="1" x14ac:dyDescent="0.25">
      <c r="A125" s="122" t="s">
        <v>190</v>
      </c>
      <c r="B125" s="134" t="s">
        <v>159</v>
      </c>
      <c r="C125" s="139">
        <f>114933.06+64046.26</f>
        <v>178979.32</v>
      </c>
      <c r="D125" s="140">
        <f>96536.48+4185.96</f>
        <v>100722.44</v>
      </c>
      <c r="E125" s="140"/>
      <c r="F125" s="141">
        <f t="shared" ref="F125" si="6">C125+D125+E125</f>
        <v>279701.76000000001</v>
      </c>
      <c r="G125" s="243">
        <f t="shared" ref="G125" si="7">F125/$A$111</f>
        <v>0.86179814885566741</v>
      </c>
      <c r="H125" s="142">
        <v>2335</v>
      </c>
    </row>
    <row r="126" spans="1:8" s="9" customFormat="1" ht="15" customHeight="1" outlineLevel="1" x14ac:dyDescent="0.25">
      <c r="A126" s="122" t="s">
        <v>191</v>
      </c>
      <c r="B126" s="134" t="s">
        <v>65</v>
      </c>
      <c r="C126" s="139">
        <v>56653.43</v>
      </c>
      <c r="D126" s="140">
        <f>115238.59+1325.01</f>
        <v>116563.59999999999</v>
      </c>
      <c r="E126" s="140"/>
      <c r="F126" s="141">
        <f t="shared" si="0"/>
        <v>173217.03</v>
      </c>
      <c r="G126" s="243">
        <f t="shared" si="1"/>
        <v>0.53370459951441351</v>
      </c>
      <c r="H126" s="142">
        <v>2787</v>
      </c>
    </row>
    <row r="127" spans="1:8" s="9" customFormat="1" ht="15" customHeight="1" outlineLevel="1" x14ac:dyDescent="0.25">
      <c r="A127" s="122" t="s">
        <v>192</v>
      </c>
      <c r="B127" s="134" t="s">
        <v>158</v>
      </c>
      <c r="C127" s="139">
        <v>1238.05</v>
      </c>
      <c r="D127" s="140">
        <f>3270.45+28.96</f>
        <v>3299.41</v>
      </c>
      <c r="E127" s="140"/>
      <c r="F127" s="141">
        <f t="shared" ref="F127" si="8">C127+D127+E127</f>
        <v>4537.46</v>
      </c>
      <c r="G127" s="243">
        <f t="shared" ref="G127" si="9">F127/$A$111</f>
        <v>1.3980514918842973E-2</v>
      </c>
      <c r="H127" s="142">
        <v>79</v>
      </c>
    </row>
    <row r="128" spans="1:8" s="9" customFormat="1" ht="15" customHeight="1" outlineLevel="1" x14ac:dyDescent="0.25">
      <c r="A128" s="122" t="s">
        <v>193</v>
      </c>
      <c r="B128" s="134" t="s">
        <v>170</v>
      </c>
      <c r="C128" s="139">
        <v>36917.1</v>
      </c>
      <c r="D128" s="140">
        <f>1736.69+2327.91</f>
        <v>4064.6</v>
      </c>
      <c r="E128" s="140">
        <v>57500</v>
      </c>
      <c r="F128" s="141">
        <f t="shared" si="0"/>
        <v>98481.7</v>
      </c>
      <c r="G128" s="243">
        <f t="shared" si="1"/>
        <v>0.30343515448797742</v>
      </c>
      <c r="H128" s="142">
        <v>42</v>
      </c>
    </row>
    <row r="129" spans="1:8" s="9" customFormat="1" ht="15" customHeight="1" outlineLevel="1" x14ac:dyDescent="0.25">
      <c r="A129" s="122" t="s">
        <v>194</v>
      </c>
      <c r="B129" s="134" t="s">
        <v>66</v>
      </c>
      <c r="C129" s="139">
        <v>7190.75</v>
      </c>
      <c r="D129" s="140">
        <f>21012.89+1729.71</f>
        <v>22742.6</v>
      </c>
      <c r="E129" s="140">
        <v>61310</v>
      </c>
      <c r="F129" s="141">
        <f t="shared" si="0"/>
        <v>91243.35</v>
      </c>
      <c r="G129" s="243">
        <f t="shared" si="1"/>
        <v>0.28113283994133526</v>
      </c>
      <c r="H129" s="142">
        <v>508</v>
      </c>
    </row>
    <row r="130" spans="1:8" s="9" customFormat="1" ht="15" customHeight="1" outlineLevel="1" x14ac:dyDescent="0.25">
      <c r="A130" s="122" t="s">
        <v>195</v>
      </c>
      <c r="B130" s="134" t="s">
        <v>67</v>
      </c>
      <c r="C130" s="139">
        <v>0</v>
      </c>
      <c r="D130" s="140">
        <v>0</v>
      </c>
      <c r="E130" s="140">
        <v>25000</v>
      </c>
      <c r="F130" s="141">
        <f t="shared" si="0"/>
        <v>25000</v>
      </c>
      <c r="G130" s="243">
        <f t="shared" si="1"/>
        <v>7.7028309444286958E-2</v>
      </c>
      <c r="H130" s="142">
        <v>0</v>
      </c>
    </row>
    <row r="131" spans="1:8" s="9" customFormat="1" ht="15" customHeight="1" outlineLevel="1" x14ac:dyDescent="0.25">
      <c r="A131" s="122" t="s">
        <v>196</v>
      </c>
      <c r="B131" s="134" t="s">
        <v>169</v>
      </c>
      <c r="C131" s="139">
        <v>85041.38</v>
      </c>
      <c r="D131" s="140">
        <f>76721.87+1988.94</f>
        <v>78710.81</v>
      </c>
      <c r="E131" s="140"/>
      <c r="F131" s="141">
        <f t="shared" si="0"/>
        <v>163752.19</v>
      </c>
      <c r="G131" s="243">
        <f t="shared" si="1"/>
        <v>0.50454217453998695</v>
      </c>
      <c r="H131" s="142">
        <v>1855</v>
      </c>
    </row>
    <row r="132" spans="1:8" s="9" customFormat="1" ht="15" customHeight="1" outlineLevel="1" x14ac:dyDescent="0.25">
      <c r="A132" s="122" t="s">
        <v>197</v>
      </c>
      <c r="B132" s="134" t="s">
        <v>68</v>
      </c>
      <c r="C132" s="139">
        <v>0</v>
      </c>
      <c r="D132" s="140">
        <v>0</v>
      </c>
      <c r="E132" s="140">
        <v>0</v>
      </c>
      <c r="F132" s="141">
        <f t="shared" si="0"/>
        <v>0</v>
      </c>
      <c r="G132" s="243">
        <f t="shared" si="1"/>
        <v>0</v>
      </c>
      <c r="H132" s="142">
        <v>0</v>
      </c>
    </row>
    <row r="133" spans="1:8" s="9" customFormat="1" ht="15" customHeight="1" outlineLevel="1" x14ac:dyDescent="0.25">
      <c r="A133" s="122" t="s">
        <v>198</v>
      </c>
      <c r="B133" s="134" t="s">
        <v>69</v>
      </c>
      <c r="C133" s="139">
        <v>0</v>
      </c>
      <c r="D133" s="140">
        <f>3473.38+0</f>
        <v>3473.38</v>
      </c>
      <c r="E133" s="140"/>
      <c r="F133" s="141">
        <f t="shared" si="0"/>
        <v>3473.38</v>
      </c>
      <c r="G133" s="243">
        <f t="shared" si="1"/>
        <v>1.0701943578303898E-2</v>
      </c>
      <c r="H133" s="142">
        <v>84</v>
      </c>
    </row>
    <row r="134" spans="1:8" s="9" customFormat="1" ht="15" customHeight="1" outlineLevel="1" x14ac:dyDescent="0.25">
      <c r="A134" s="122" t="s">
        <v>199</v>
      </c>
      <c r="B134" s="134" t="s">
        <v>162</v>
      </c>
      <c r="C134" s="139">
        <v>4478.38</v>
      </c>
      <c r="D134" s="140">
        <f>14891.4+104.74</f>
        <v>14996.14</v>
      </c>
      <c r="E134" s="140"/>
      <c r="F134" s="141">
        <f t="shared" ref="F134" si="10">C134+D134+E134</f>
        <v>19474.52</v>
      </c>
      <c r="G134" s="243">
        <f t="shared" ref="G134" si="11">F134/$A$111</f>
        <v>6.0003574113558215E-2</v>
      </c>
      <c r="H134" s="142">
        <v>360</v>
      </c>
    </row>
    <row r="135" spans="1:8" s="9" customFormat="1" ht="15" customHeight="1" outlineLevel="1" x14ac:dyDescent="0.25">
      <c r="A135" s="122" t="s">
        <v>200</v>
      </c>
      <c r="B135" s="134" t="s">
        <v>165</v>
      </c>
      <c r="C135" s="139">
        <v>43259.58</v>
      </c>
      <c r="D135" s="140">
        <f>32796.74+1011.75</f>
        <v>33808.49</v>
      </c>
      <c r="E135" s="140"/>
      <c r="F135" s="141">
        <f t="shared" ref="F135" si="12">C135+D135+E135</f>
        <v>77068.070000000007</v>
      </c>
      <c r="G135" s="243">
        <f t="shared" ref="G135" si="13">F135/$A$111</f>
        <v>0.23745692576935878</v>
      </c>
      <c r="H135" s="142">
        <v>793</v>
      </c>
    </row>
    <row r="136" spans="1:8" s="9" customFormat="1" ht="15" customHeight="1" outlineLevel="1" x14ac:dyDescent="0.25">
      <c r="A136" s="122" t="s">
        <v>201</v>
      </c>
      <c r="B136" s="134" t="s">
        <v>154</v>
      </c>
      <c r="C136" s="139">
        <v>29173.78</v>
      </c>
      <c r="D136" s="140">
        <f>9365.1+682.32</f>
        <v>10047.42</v>
      </c>
      <c r="E136" s="140"/>
      <c r="F136" s="141">
        <f t="shared" si="0"/>
        <v>39221.199999999997</v>
      </c>
      <c r="G136" s="243">
        <f t="shared" si="1"/>
        <v>0.12084570921505071</v>
      </c>
      <c r="H136" s="142">
        <v>226</v>
      </c>
    </row>
    <row r="137" spans="1:8" s="9" customFormat="1" ht="15" customHeight="1" outlineLevel="1" x14ac:dyDescent="0.25">
      <c r="A137" s="122" t="s">
        <v>202</v>
      </c>
      <c r="B137" s="134" t="s">
        <v>70</v>
      </c>
      <c r="C137" s="139">
        <v>38641.07</v>
      </c>
      <c r="D137" s="140">
        <f>109241+12374.17</f>
        <v>121615.17</v>
      </c>
      <c r="E137" s="140">
        <v>450360</v>
      </c>
      <c r="F137" s="141">
        <f t="shared" si="0"/>
        <v>610616.24</v>
      </c>
      <c r="G137" s="243">
        <f t="shared" si="1"/>
        <v>1.8813894674570797</v>
      </c>
      <c r="H137" s="142">
        <v>2642</v>
      </c>
    </row>
    <row r="138" spans="1:8" s="9" customFormat="1" ht="15" customHeight="1" outlineLevel="1" x14ac:dyDescent="0.25">
      <c r="A138" s="122" t="s">
        <v>203</v>
      </c>
      <c r="B138" s="134" t="s">
        <v>71</v>
      </c>
      <c r="C138" s="139">
        <v>1360.1</v>
      </c>
      <c r="D138" s="140">
        <f>6109.38+31.81</f>
        <v>6141.1900000000005</v>
      </c>
      <c r="E138" s="140"/>
      <c r="F138" s="141">
        <f t="shared" si="0"/>
        <v>7501.2900000000009</v>
      </c>
      <c r="G138" s="243">
        <f t="shared" si="1"/>
        <v>2.3112467494053417E-2</v>
      </c>
      <c r="H138" s="142">
        <v>148</v>
      </c>
    </row>
    <row r="139" spans="1:8" s="9" customFormat="1" ht="15" customHeight="1" outlineLevel="1" x14ac:dyDescent="0.25">
      <c r="A139" s="122" t="s">
        <v>204</v>
      </c>
      <c r="B139" s="241" t="s">
        <v>161</v>
      </c>
      <c r="C139" s="139">
        <v>0</v>
      </c>
      <c r="D139" s="140">
        <v>0</v>
      </c>
      <c r="E139" s="140">
        <v>0</v>
      </c>
      <c r="F139" s="141">
        <f t="shared" ref="F139" si="14">C139+D139+E139</f>
        <v>0</v>
      </c>
      <c r="G139" s="243">
        <f t="shared" ref="G139" si="15">F139/$A$111</f>
        <v>0</v>
      </c>
      <c r="H139" s="142">
        <v>0</v>
      </c>
    </row>
    <row r="140" spans="1:8" s="9" customFormat="1" ht="15" customHeight="1" outlineLevel="1" x14ac:dyDescent="0.25">
      <c r="A140" s="122" t="s">
        <v>205</v>
      </c>
      <c r="B140" s="134" t="s">
        <v>155</v>
      </c>
      <c r="C140" s="139">
        <v>5988.94</v>
      </c>
      <c r="D140" s="140">
        <f>22070.69+140.07</f>
        <v>22210.76</v>
      </c>
      <c r="E140" s="140"/>
      <c r="F140" s="141">
        <f t="shared" ref="F140" si="16">C140+D140+E140</f>
        <v>28199.699999999997</v>
      </c>
      <c r="G140" s="243">
        <f t="shared" ref="G140" si="17">F140/$A$111</f>
        <v>8.6887008713442349E-2</v>
      </c>
      <c r="H140" s="142">
        <v>534</v>
      </c>
    </row>
    <row r="141" spans="1:8" s="9" customFormat="1" ht="15" customHeight="1" outlineLevel="1" x14ac:dyDescent="0.25">
      <c r="A141" s="122" t="s">
        <v>206</v>
      </c>
      <c r="B141" s="134" t="s">
        <v>164</v>
      </c>
      <c r="C141" s="139">
        <v>3226.61</v>
      </c>
      <c r="D141" s="140">
        <f>4955.93+3186.56</f>
        <v>8142.49</v>
      </c>
      <c r="E141" s="140">
        <v>122150</v>
      </c>
      <c r="F141" s="141">
        <f t="shared" ref="F141" si="18">C141+D141+E141</f>
        <v>133519.1</v>
      </c>
      <c r="G141" s="243">
        <f t="shared" ref="G141" si="19">F141/$A$111</f>
        <v>0.41139002206090786</v>
      </c>
      <c r="H141" s="142">
        <v>120</v>
      </c>
    </row>
    <row r="142" spans="1:8" s="9" customFormat="1" ht="15" customHeight="1" outlineLevel="1" x14ac:dyDescent="0.25">
      <c r="A142" s="122" t="s">
        <v>207</v>
      </c>
      <c r="B142" s="134" t="s">
        <v>163</v>
      </c>
      <c r="C142" s="139">
        <v>980.1</v>
      </c>
      <c r="D142" s="140">
        <f>52230.96+22.92</f>
        <v>52253.88</v>
      </c>
      <c r="E142" s="140"/>
      <c r="F142" s="141">
        <f t="shared" ref="F142" si="20">C142+D142+E142</f>
        <v>53233.979999999996</v>
      </c>
      <c r="G142" s="243">
        <f t="shared" ref="G142" si="21">F142/$A$111</f>
        <v>0.16402093937563933</v>
      </c>
      <c r="H142" s="142">
        <v>1263</v>
      </c>
    </row>
    <row r="143" spans="1:8" s="9" customFormat="1" ht="15" customHeight="1" outlineLevel="1" x14ac:dyDescent="0.25">
      <c r="A143" s="122" t="s">
        <v>208</v>
      </c>
      <c r="B143" s="134" t="s">
        <v>242</v>
      </c>
      <c r="C143" s="139">
        <v>44578.78</v>
      </c>
      <c r="D143" s="140">
        <v>0</v>
      </c>
      <c r="E143" s="140"/>
      <c r="F143" s="141">
        <f t="shared" ref="F143" si="22">C143+D143+E143</f>
        <v>44578.78</v>
      </c>
      <c r="G143" s="243">
        <f t="shared" ref="G143" si="23">F143/$A$111</f>
        <v>0.13735312241955164</v>
      </c>
      <c r="H143" s="142">
        <v>0</v>
      </c>
    </row>
    <row r="144" spans="1:8" s="9" customFormat="1" ht="15" customHeight="1" outlineLevel="1" thickBot="1" x14ac:dyDescent="0.3">
      <c r="A144" s="240"/>
      <c r="B144" s="242"/>
      <c r="C144" s="139">
        <f>SUM(C112:C143)</f>
        <v>3706499.8499999996</v>
      </c>
      <c r="D144" s="139">
        <f t="shared" ref="D144:E144" si="24">SUM(D112:D143)</f>
        <v>1852497.3699999996</v>
      </c>
      <c r="E144" s="139">
        <f t="shared" si="24"/>
        <v>716320</v>
      </c>
      <c r="F144" s="139">
        <f>SUM(C144:E144)</f>
        <v>6275317.2199999988</v>
      </c>
      <c r="G144" s="243">
        <f t="shared" ref="G144" si="25">F144/$A$111</f>
        <v>19.335083067328902</v>
      </c>
      <c r="H144" s="142">
        <f>SUM(H112:H143)</f>
        <v>42301</v>
      </c>
    </row>
    <row r="145" spans="1:8" s="78" customFormat="1" ht="18" customHeight="1" thickBot="1" x14ac:dyDescent="0.35">
      <c r="A145" s="76"/>
      <c r="B145" s="143" t="s">
        <v>72</v>
      </c>
      <c r="C145" s="144"/>
      <c r="D145" s="145"/>
      <c r="E145" s="145"/>
      <c r="F145" s="145"/>
      <c r="G145" s="145"/>
      <c r="H145" s="146"/>
    </row>
    <row r="146" spans="1:8" ht="15" hidden="1" customHeight="1" outlineLevel="1" x14ac:dyDescent="0.3">
      <c r="A146" s="64" t="s">
        <v>39</v>
      </c>
      <c r="B146" s="147"/>
      <c r="C146" s="292"/>
      <c r="D146" s="293"/>
      <c r="E146" s="293"/>
      <c r="F146" s="293"/>
      <c r="G146" s="294"/>
      <c r="H146" s="295"/>
    </row>
    <row r="147" spans="1:8" ht="15" hidden="1" customHeight="1" outlineLevel="1" x14ac:dyDescent="0.3">
      <c r="A147" s="148"/>
      <c r="B147" s="149"/>
      <c r="C147" s="251"/>
      <c r="D147" s="252"/>
      <c r="E147" s="252"/>
      <c r="F147" s="252"/>
      <c r="G147" s="253"/>
      <c r="H147" s="254"/>
    </row>
    <row r="148" spans="1:8" s="15" customFormat="1" ht="10.5" customHeight="1" collapsed="1" thickBot="1" x14ac:dyDescent="0.35">
      <c r="A148" s="12"/>
      <c r="B148" s="13"/>
      <c r="C148" s="14"/>
      <c r="D148" s="14"/>
      <c r="E148" s="14"/>
      <c r="F148" s="14"/>
      <c r="G148" s="14"/>
      <c r="H148" s="14"/>
    </row>
    <row r="149" spans="1:8" s="152" customFormat="1" ht="34.799999999999997" thickBot="1" x14ac:dyDescent="0.3">
      <c r="A149" s="150"/>
      <c r="B149" s="151" t="s">
        <v>73</v>
      </c>
      <c r="C149" s="289">
        <f>SUM(C153:H174)</f>
        <v>1139738.07</v>
      </c>
      <c r="D149" s="290"/>
      <c r="E149" s="290"/>
      <c r="F149" s="290"/>
      <c r="G149" s="290"/>
      <c r="H149" s="291"/>
    </row>
    <row r="150" spans="1:8" s="22" customFormat="1" ht="4.5" customHeight="1" thickBot="1" x14ac:dyDescent="0.3">
      <c r="A150" s="19"/>
      <c r="B150" s="20"/>
      <c r="C150" s="21"/>
      <c r="D150" s="21"/>
      <c r="E150" s="21"/>
      <c r="F150" s="21"/>
      <c r="G150" s="21"/>
      <c r="H150" s="21"/>
    </row>
    <row r="151" spans="1:8" s="154" customFormat="1" ht="14.4" thickBot="1" x14ac:dyDescent="0.35">
      <c r="A151" s="153"/>
      <c r="B151" s="153" t="s">
        <v>74</v>
      </c>
      <c r="C151" s="283" t="s">
        <v>75</v>
      </c>
      <c r="D151" s="284"/>
      <c r="E151" s="284"/>
      <c r="F151" s="284"/>
      <c r="G151" s="284"/>
      <c r="H151" s="285"/>
    </row>
    <row r="152" spans="1:8" outlineLevel="1" x14ac:dyDescent="0.3">
      <c r="A152" s="84"/>
      <c r="B152" s="155" t="s">
        <v>76</v>
      </c>
      <c r="C152" s="286" t="s">
        <v>77</v>
      </c>
      <c r="D152" s="287"/>
      <c r="E152" s="287"/>
      <c r="F152" s="287"/>
      <c r="G152" s="287"/>
      <c r="H152" s="288"/>
    </row>
    <row r="153" spans="1:8" outlineLevel="1" x14ac:dyDescent="0.3">
      <c r="A153" s="64"/>
      <c r="B153" s="39" t="s">
        <v>78</v>
      </c>
      <c r="C153" s="280">
        <f>20016.15+165848.1+93408.7</f>
        <v>279272.95</v>
      </c>
      <c r="D153" s="281"/>
      <c r="E153" s="281"/>
      <c r="F153" s="281"/>
      <c r="G153" s="281"/>
      <c r="H153" s="282"/>
    </row>
    <row r="154" spans="1:8" outlineLevel="1" x14ac:dyDescent="0.3">
      <c r="A154" s="85"/>
      <c r="B154" s="39" t="s">
        <v>79</v>
      </c>
      <c r="C154" s="280">
        <v>0</v>
      </c>
      <c r="D154" s="281"/>
      <c r="E154" s="281"/>
      <c r="F154" s="281"/>
      <c r="G154" s="281"/>
      <c r="H154" s="282"/>
    </row>
    <row r="155" spans="1:8" outlineLevel="1" x14ac:dyDescent="0.3">
      <c r="A155" s="85"/>
      <c r="B155" s="39" t="s">
        <v>80</v>
      </c>
      <c r="C155" s="280">
        <f>255444.2+35075.92</f>
        <v>290520.12</v>
      </c>
      <c r="D155" s="281"/>
      <c r="E155" s="281"/>
      <c r="F155" s="281"/>
      <c r="G155" s="281"/>
      <c r="H155" s="282"/>
    </row>
    <row r="156" spans="1:8" outlineLevel="1" x14ac:dyDescent="0.3">
      <c r="A156" s="85"/>
      <c r="B156" s="39" t="s">
        <v>81</v>
      </c>
      <c r="C156" s="280">
        <v>237334.35</v>
      </c>
      <c r="D156" s="281"/>
      <c r="E156" s="281"/>
      <c r="F156" s="281"/>
      <c r="G156" s="281"/>
      <c r="H156" s="282"/>
    </row>
    <row r="157" spans="1:8" outlineLevel="1" x14ac:dyDescent="0.3">
      <c r="A157" s="85"/>
      <c r="B157" s="39" t="s">
        <v>82</v>
      </c>
      <c r="C157" s="280">
        <v>237334.35</v>
      </c>
      <c r="D157" s="281"/>
      <c r="E157" s="281"/>
      <c r="F157" s="281"/>
      <c r="G157" s="281"/>
      <c r="H157" s="282"/>
    </row>
    <row r="158" spans="1:8" outlineLevel="1" x14ac:dyDescent="0.3">
      <c r="A158" s="85"/>
      <c r="B158" s="39" t="s">
        <v>83</v>
      </c>
      <c r="C158" s="280">
        <v>0</v>
      </c>
      <c r="D158" s="281"/>
      <c r="E158" s="281"/>
      <c r="F158" s="281"/>
      <c r="G158" s="281"/>
      <c r="H158" s="282"/>
    </row>
    <row r="159" spans="1:8" outlineLevel="1" x14ac:dyDescent="0.3">
      <c r="A159" s="85"/>
      <c r="B159" s="39" t="s">
        <v>84</v>
      </c>
      <c r="C159" s="280">
        <v>0</v>
      </c>
      <c r="D159" s="281"/>
      <c r="E159" s="281"/>
      <c r="F159" s="281"/>
      <c r="G159" s="281"/>
      <c r="H159" s="282"/>
    </row>
    <row r="160" spans="1:8" outlineLevel="1" x14ac:dyDescent="0.3">
      <c r="A160" s="85"/>
      <c r="B160" s="39" t="s">
        <v>85</v>
      </c>
      <c r="C160" s="280">
        <v>0</v>
      </c>
      <c r="D160" s="281"/>
      <c r="E160" s="281"/>
      <c r="F160" s="281"/>
      <c r="G160" s="281"/>
      <c r="H160" s="282"/>
    </row>
    <row r="161" spans="1:8" outlineLevel="1" x14ac:dyDescent="0.3">
      <c r="A161" s="85"/>
      <c r="B161" s="39" t="s">
        <v>86</v>
      </c>
      <c r="C161" s="280">
        <v>5000</v>
      </c>
      <c r="D161" s="281"/>
      <c r="E161" s="281"/>
      <c r="F161" s="281"/>
      <c r="G161" s="281"/>
      <c r="H161" s="282"/>
    </row>
    <row r="162" spans="1:8" outlineLevel="1" x14ac:dyDescent="0.3">
      <c r="A162" s="85"/>
      <c r="B162" s="39" t="s">
        <v>87</v>
      </c>
      <c r="C162" s="280">
        <v>0</v>
      </c>
      <c r="D162" s="281"/>
      <c r="E162" s="281"/>
      <c r="F162" s="281"/>
      <c r="G162" s="281"/>
      <c r="H162" s="282"/>
    </row>
    <row r="163" spans="1:8" outlineLevel="1" x14ac:dyDescent="0.3">
      <c r="A163" s="85"/>
      <c r="B163" s="39" t="s">
        <v>88</v>
      </c>
      <c r="C163" s="280">
        <v>8800</v>
      </c>
      <c r="D163" s="281"/>
      <c r="E163" s="281"/>
      <c r="F163" s="281"/>
      <c r="G163" s="281"/>
      <c r="H163" s="282"/>
    </row>
    <row r="164" spans="1:8" outlineLevel="1" x14ac:dyDescent="0.3">
      <c r="A164" s="85"/>
      <c r="B164" s="39" t="s">
        <v>89</v>
      </c>
      <c r="C164" s="280">
        <v>11000</v>
      </c>
      <c r="D164" s="281"/>
      <c r="E164" s="281"/>
      <c r="F164" s="281"/>
      <c r="G164" s="281"/>
      <c r="H164" s="282"/>
    </row>
    <row r="165" spans="1:8" outlineLevel="1" x14ac:dyDescent="0.3">
      <c r="A165" s="85"/>
      <c r="B165" s="39" t="s">
        <v>90</v>
      </c>
      <c r="C165" s="280">
        <v>1100</v>
      </c>
      <c r="D165" s="281"/>
      <c r="E165" s="281"/>
      <c r="F165" s="281"/>
      <c r="G165" s="281"/>
      <c r="H165" s="282"/>
    </row>
    <row r="166" spans="1:8" outlineLevel="1" x14ac:dyDescent="0.3">
      <c r="A166" s="85"/>
      <c r="B166" s="39" t="s">
        <v>91</v>
      </c>
      <c r="C166" s="280">
        <v>0</v>
      </c>
      <c r="D166" s="281"/>
      <c r="E166" s="281"/>
      <c r="F166" s="281"/>
      <c r="G166" s="281"/>
      <c r="H166" s="282"/>
    </row>
    <row r="167" spans="1:8" outlineLevel="1" x14ac:dyDescent="0.3">
      <c r="A167" s="85"/>
      <c r="B167" s="39" t="s">
        <v>92</v>
      </c>
      <c r="C167" s="280">
        <v>0</v>
      </c>
      <c r="D167" s="281"/>
      <c r="E167" s="281"/>
      <c r="F167" s="281"/>
      <c r="G167" s="281"/>
      <c r="H167" s="282"/>
    </row>
    <row r="168" spans="1:8" outlineLevel="1" x14ac:dyDescent="0.3">
      <c r="A168" s="85"/>
      <c r="B168" s="39" t="s">
        <v>93</v>
      </c>
      <c r="C168" s="280">
        <v>2200</v>
      </c>
      <c r="D168" s="281"/>
      <c r="E168" s="281"/>
      <c r="F168" s="281"/>
      <c r="G168" s="281"/>
      <c r="H168" s="282"/>
    </row>
    <row r="169" spans="1:8" outlineLevel="1" x14ac:dyDescent="0.3">
      <c r="A169" s="85"/>
      <c r="B169" s="39" t="s">
        <v>94</v>
      </c>
      <c r="C169" s="280">
        <v>500</v>
      </c>
      <c r="D169" s="281"/>
      <c r="E169" s="281"/>
      <c r="F169" s="281"/>
      <c r="G169" s="281"/>
      <c r="H169" s="282"/>
    </row>
    <row r="170" spans="1:8" outlineLevel="1" x14ac:dyDescent="0.3">
      <c r="A170" s="85"/>
      <c r="B170" s="39" t="s">
        <v>95</v>
      </c>
      <c r="C170" s="280">
        <v>34676.300000000003</v>
      </c>
      <c r="D170" s="281"/>
      <c r="E170" s="281"/>
      <c r="F170" s="281"/>
      <c r="G170" s="281"/>
      <c r="H170" s="282"/>
    </row>
    <row r="171" spans="1:8" outlineLevel="1" x14ac:dyDescent="0.3">
      <c r="A171" s="85"/>
      <c r="B171" s="39" t="s">
        <v>96</v>
      </c>
      <c r="C171" s="280">
        <v>4500</v>
      </c>
      <c r="D171" s="281"/>
      <c r="E171" s="281"/>
      <c r="F171" s="281"/>
      <c r="G171" s="281"/>
      <c r="H171" s="282"/>
    </row>
    <row r="172" spans="1:8" outlineLevel="1" x14ac:dyDescent="0.3">
      <c r="A172" s="85"/>
      <c r="B172" s="39" t="s">
        <v>97</v>
      </c>
      <c r="C172" s="280">
        <v>1500</v>
      </c>
      <c r="D172" s="281"/>
      <c r="E172" s="281"/>
      <c r="F172" s="281"/>
      <c r="G172" s="281"/>
      <c r="H172" s="282"/>
    </row>
    <row r="173" spans="1:8" outlineLevel="1" x14ac:dyDescent="0.3">
      <c r="A173" s="85"/>
      <c r="B173" s="39" t="s">
        <v>98</v>
      </c>
      <c r="C173" s="280">
        <v>0</v>
      </c>
      <c r="D173" s="281"/>
      <c r="E173" s="281"/>
      <c r="F173" s="281"/>
      <c r="G173" s="281"/>
      <c r="H173" s="282"/>
    </row>
    <row r="174" spans="1:8" ht="14.4" outlineLevel="1" thickBot="1" x14ac:dyDescent="0.35">
      <c r="A174" s="85"/>
      <c r="B174" s="39" t="s">
        <v>99</v>
      </c>
      <c r="C174" s="280">
        <v>26000</v>
      </c>
      <c r="D174" s="281"/>
      <c r="E174" s="281"/>
      <c r="F174" s="281"/>
      <c r="G174" s="281"/>
      <c r="H174" s="282"/>
    </row>
    <row r="175" spans="1:8" s="154" customFormat="1" ht="18" customHeight="1" thickBot="1" x14ac:dyDescent="0.35">
      <c r="A175" s="156"/>
      <c r="B175" s="157" t="s">
        <v>100</v>
      </c>
      <c r="C175" s="158"/>
      <c r="D175" s="159"/>
      <c r="E175" s="159"/>
      <c r="F175" s="159"/>
      <c r="G175" s="159"/>
      <c r="H175" s="160"/>
    </row>
    <row r="176" spans="1:8" s="162" customFormat="1" ht="12" customHeight="1" thickBot="1" x14ac:dyDescent="0.3">
      <c r="A176" s="19"/>
      <c r="B176" s="20"/>
      <c r="C176" s="161"/>
      <c r="D176" s="161"/>
      <c r="E176" s="161"/>
      <c r="F176" s="161"/>
      <c r="G176" s="161"/>
      <c r="H176" s="161"/>
    </row>
    <row r="177" spans="1:8" s="15" customFormat="1" ht="4.5" customHeight="1" collapsed="1" thickBot="1" x14ac:dyDescent="0.35">
      <c r="A177" s="12"/>
      <c r="B177" s="13"/>
      <c r="C177" s="14"/>
      <c r="D177" s="14"/>
      <c r="E177" s="14"/>
      <c r="F177" s="14"/>
      <c r="G177" s="14"/>
      <c r="H177" s="14"/>
    </row>
    <row r="178" spans="1:8" s="165" customFormat="1" ht="41.4" thickBot="1" x14ac:dyDescent="0.3">
      <c r="A178" s="219"/>
      <c r="B178" s="220" t="s">
        <v>101</v>
      </c>
      <c r="C178" s="221">
        <v>8.7499999999999994E-2</v>
      </c>
      <c r="D178" s="163"/>
      <c r="E178" s="164"/>
      <c r="F178" s="278">
        <v>658299.69999999995</v>
      </c>
      <c r="G178" s="278"/>
      <c r="H178" s="279"/>
    </row>
    <row r="179" spans="1:8" s="15" customFormat="1" ht="14.25" customHeight="1" thickBot="1" x14ac:dyDescent="0.35">
      <c r="A179" s="12"/>
      <c r="B179" s="13"/>
      <c r="C179" s="14"/>
      <c r="D179" s="14"/>
      <c r="E179" s="14"/>
      <c r="F179" s="14"/>
      <c r="G179" s="14"/>
      <c r="H179" s="14"/>
    </row>
    <row r="180" spans="1:8" s="18" customFormat="1" ht="41.25" customHeight="1" thickBot="1" x14ac:dyDescent="0.3">
      <c r="A180" s="16"/>
      <c r="B180" s="166" t="s">
        <v>102</v>
      </c>
      <c r="C180" s="275">
        <f>F178+C149+C15+C13</f>
        <v>8181724.9899999984</v>
      </c>
      <c r="D180" s="276"/>
      <c r="E180" s="276"/>
      <c r="F180" s="276"/>
      <c r="G180" s="276"/>
      <c r="H180" s="277"/>
    </row>
    <row r="181" spans="1:8" s="22" customFormat="1" ht="4.5" customHeight="1" thickBot="1" x14ac:dyDescent="0.3">
      <c r="A181" s="19"/>
      <c r="B181" s="20"/>
      <c r="C181" s="21"/>
      <c r="D181" s="21"/>
      <c r="E181" s="21"/>
      <c r="F181" s="21"/>
      <c r="G181" s="21"/>
      <c r="H181" s="21"/>
    </row>
    <row r="182" spans="1:8" s="162" customFormat="1" ht="12" customHeight="1" thickBot="1" x14ac:dyDescent="0.3">
      <c r="A182" s="167"/>
      <c r="B182" s="168"/>
      <c r="C182" s="169"/>
      <c r="D182" s="169"/>
      <c r="E182" s="169"/>
      <c r="F182" s="169"/>
      <c r="G182" s="169"/>
      <c r="H182" s="169"/>
    </row>
    <row r="183" spans="1:8" s="22" customFormat="1" ht="4.5" customHeight="1" thickBot="1" x14ac:dyDescent="0.3">
      <c r="A183" s="19"/>
      <c r="B183" s="20"/>
      <c r="C183" s="21"/>
      <c r="D183" s="21"/>
      <c r="E183" s="21"/>
      <c r="F183" s="21"/>
      <c r="G183" s="21"/>
      <c r="H183" s="21"/>
    </row>
    <row r="184" spans="1:8" ht="21" thickBot="1" x14ac:dyDescent="0.4">
      <c r="A184" s="269" t="s">
        <v>103</v>
      </c>
      <c r="B184" s="270"/>
      <c r="C184" s="270"/>
      <c r="D184" s="270"/>
      <c r="E184" s="270"/>
      <c r="F184" s="270"/>
      <c r="G184" s="270"/>
      <c r="H184" s="271"/>
    </row>
    <row r="185" spans="1:8" s="22" customFormat="1" ht="4.5" customHeight="1" thickBot="1" x14ac:dyDescent="0.3">
      <c r="A185" s="19"/>
      <c r="B185" s="20"/>
      <c r="C185" s="21"/>
      <c r="D185" s="21"/>
      <c r="E185" s="21"/>
      <c r="F185" s="21"/>
      <c r="G185" s="21"/>
      <c r="H185" s="21"/>
    </row>
    <row r="186" spans="1:8" ht="15" customHeight="1" thickBot="1" x14ac:dyDescent="0.35">
      <c r="A186" s="173"/>
      <c r="B186" s="53" t="s">
        <v>104</v>
      </c>
      <c r="C186" s="170"/>
      <c r="D186" s="171"/>
      <c r="E186" s="171"/>
      <c r="F186" s="171"/>
      <c r="G186" s="171"/>
      <c r="H186" s="172"/>
    </row>
    <row r="187" spans="1:8" s="32" customFormat="1" ht="15" customHeight="1" outlineLevel="1" x14ac:dyDescent="0.3">
      <c r="A187" s="174"/>
      <c r="B187" s="175"/>
      <c r="C187" s="272"/>
      <c r="D187" s="273"/>
      <c r="E187" s="273"/>
      <c r="F187" s="273"/>
      <c r="G187" s="273"/>
      <c r="H187" s="274"/>
    </row>
    <row r="188" spans="1:8" s="177" customFormat="1" ht="21.6" outlineLevel="1" x14ac:dyDescent="0.25">
      <c r="A188" s="176" t="s">
        <v>105</v>
      </c>
      <c r="B188" s="178" t="s">
        <v>171</v>
      </c>
      <c r="C188" s="255" t="s">
        <v>243</v>
      </c>
      <c r="D188" s="256"/>
      <c r="E188" s="256"/>
      <c r="F188" s="256"/>
      <c r="G188" s="256"/>
      <c r="H188" s="257"/>
    </row>
    <row r="189" spans="1:8" s="32" customFormat="1" ht="15" customHeight="1" outlineLevel="1" x14ac:dyDescent="0.3">
      <c r="A189" s="180" t="s">
        <v>106</v>
      </c>
      <c r="B189" s="179" t="s">
        <v>240</v>
      </c>
      <c r="C189" s="255">
        <v>31500</v>
      </c>
      <c r="D189" s="256"/>
      <c r="E189" s="256"/>
      <c r="F189" s="256"/>
      <c r="G189" s="256"/>
      <c r="H189" s="257"/>
    </row>
    <row r="190" spans="1:8" s="32" customFormat="1" ht="15" customHeight="1" outlineLevel="1" x14ac:dyDescent="0.3">
      <c r="A190" s="180" t="s">
        <v>107</v>
      </c>
      <c r="B190" s="181"/>
      <c r="C190" s="255"/>
      <c r="D190" s="256"/>
      <c r="E190" s="256"/>
      <c r="F190" s="256"/>
      <c r="G190" s="256"/>
      <c r="H190" s="257"/>
    </row>
    <row r="191" spans="1:8" s="32" customFormat="1" ht="15" customHeight="1" outlineLevel="1" x14ac:dyDescent="0.3">
      <c r="A191" s="180" t="s">
        <v>108</v>
      </c>
      <c r="B191" s="181"/>
      <c r="C191" s="255"/>
      <c r="D191" s="256"/>
      <c r="E191" s="256"/>
      <c r="F191" s="256"/>
      <c r="G191" s="256"/>
      <c r="H191" s="257"/>
    </row>
    <row r="192" spans="1:8" ht="15" customHeight="1" outlineLevel="1" thickBot="1" x14ac:dyDescent="0.35">
      <c r="A192" s="148"/>
      <c r="B192" s="182"/>
      <c r="C192" s="265"/>
      <c r="D192" s="266"/>
      <c r="E192" s="266"/>
      <c r="F192" s="266"/>
      <c r="G192" s="267"/>
      <c r="H192" s="268"/>
    </row>
    <row r="193" spans="1:8" ht="15" customHeight="1" thickBot="1" x14ac:dyDescent="0.35">
      <c r="A193" s="173"/>
      <c r="B193" s="53" t="s">
        <v>109</v>
      </c>
      <c r="C193" s="170"/>
      <c r="D193" s="171"/>
      <c r="E193" s="171"/>
      <c r="F193" s="171"/>
      <c r="G193" s="171"/>
      <c r="H193" s="172"/>
    </row>
    <row r="194" spans="1:8" ht="15" customHeight="1" outlineLevel="1" x14ac:dyDescent="0.3">
      <c r="A194" s="183"/>
      <c r="B194" s="184"/>
      <c r="C194" s="261"/>
      <c r="D194" s="262"/>
      <c r="E194" s="262"/>
      <c r="F194" s="262"/>
      <c r="G194" s="263"/>
      <c r="H194" s="264"/>
    </row>
    <row r="195" spans="1:8" s="9" customFormat="1" ht="40.5" customHeight="1" outlineLevel="1" x14ac:dyDescent="0.25">
      <c r="A195" s="185" t="s">
        <v>39</v>
      </c>
      <c r="B195" s="258" t="s">
        <v>110</v>
      </c>
      <c r="C195" s="259"/>
      <c r="D195" s="259"/>
      <c r="E195" s="259"/>
      <c r="F195" s="259"/>
      <c r="G195" s="259"/>
      <c r="H195" s="260"/>
    </row>
    <row r="196" spans="1:8" ht="15" customHeight="1" outlineLevel="1" x14ac:dyDescent="0.3">
      <c r="A196" s="186" t="s">
        <v>111</v>
      </c>
      <c r="B196" s="187" t="s">
        <v>223</v>
      </c>
      <c r="C196" s="255">
        <v>-189785</v>
      </c>
      <c r="D196" s="256"/>
      <c r="E196" s="256"/>
      <c r="F196" s="256"/>
      <c r="G196" s="256"/>
      <c r="H196" s="257"/>
    </row>
    <row r="197" spans="1:8" ht="15" customHeight="1" outlineLevel="1" x14ac:dyDescent="0.3">
      <c r="A197" s="186" t="s">
        <v>112</v>
      </c>
      <c r="B197" s="188" t="s">
        <v>224</v>
      </c>
      <c r="C197" s="255">
        <v>-57527</v>
      </c>
      <c r="D197" s="256"/>
      <c r="E197" s="256"/>
      <c r="F197" s="256"/>
      <c r="G197" s="256"/>
      <c r="H197" s="257"/>
    </row>
    <row r="198" spans="1:8" ht="15" customHeight="1" outlineLevel="1" x14ac:dyDescent="0.3">
      <c r="A198" s="186" t="s">
        <v>113</v>
      </c>
      <c r="B198" s="188" t="s">
        <v>225</v>
      </c>
      <c r="C198" s="255">
        <v>-86773</v>
      </c>
      <c r="D198" s="256"/>
      <c r="E198" s="256"/>
      <c r="F198" s="256"/>
      <c r="G198" s="256"/>
      <c r="H198" s="257"/>
    </row>
    <row r="199" spans="1:8" ht="15" customHeight="1" outlineLevel="1" x14ac:dyDescent="0.3">
      <c r="A199" s="186" t="s">
        <v>114</v>
      </c>
      <c r="B199" s="188" t="s">
        <v>233</v>
      </c>
      <c r="C199" s="255">
        <v>-108900</v>
      </c>
      <c r="D199" s="256"/>
      <c r="E199" s="256"/>
      <c r="F199" s="256"/>
      <c r="G199" s="256"/>
      <c r="H199" s="257"/>
    </row>
    <row r="200" spans="1:8" ht="15" customHeight="1" outlineLevel="1" x14ac:dyDescent="0.3">
      <c r="A200" s="186" t="s">
        <v>115</v>
      </c>
      <c r="B200" s="188" t="s">
        <v>234</v>
      </c>
      <c r="C200" s="255">
        <v>38306</v>
      </c>
      <c r="D200" s="256"/>
      <c r="E200" s="256"/>
      <c r="F200" s="256"/>
      <c r="G200" s="256"/>
      <c r="H200" s="257"/>
    </row>
    <row r="201" spans="1:8" ht="15" customHeight="1" outlineLevel="1" x14ac:dyDescent="0.3">
      <c r="A201" s="186" t="s">
        <v>116</v>
      </c>
      <c r="B201" s="188" t="s">
        <v>235</v>
      </c>
      <c r="C201" s="255">
        <v>5400</v>
      </c>
      <c r="D201" s="256"/>
      <c r="E201" s="256"/>
      <c r="F201" s="256"/>
      <c r="G201" s="256"/>
      <c r="H201" s="257"/>
    </row>
    <row r="202" spans="1:8" ht="15" customHeight="1" outlineLevel="1" x14ac:dyDescent="0.3">
      <c r="A202" s="189" t="s">
        <v>236</v>
      </c>
      <c r="B202" s="188" t="s">
        <v>238</v>
      </c>
      <c r="C202" s="255">
        <v>-86034</v>
      </c>
      <c r="D202" s="256"/>
      <c r="E202" s="256"/>
      <c r="F202" s="256"/>
      <c r="G202" s="256"/>
      <c r="H202" s="257"/>
    </row>
    <row r="203" spans="1:8" ht="15" customHeight="1" outlineLevel="1" thickBot="1" x14ac:dyDescent="0.35">
      <c r="A203" s="148" t="s">
        <v>237</v>
      </c>
      <c r="B203" s="149" t="s">
        <v>239</v>
      </c>
      <c r="C203" s="251">
        <v>-86034</v>
      </c>
      <c r="D203" s="252"/>
      <c r="E203" s="252"/>
      <c r="F203" s="252"/>
      <c r="G203" s="253"/>
      <c r="H203" s="254"/>
    </row>
    <row r="204" spans="1:8" ht="15" customHeight="1" thickBot="1" x14ac:dyDescent="0.35">
      <c r="A204" s="173"/>
      <c r="B204" s="53" t="s">
        <v>117</v>
      </c>
      <c r="C204" s="247" t="s">
        <v>118</v>
      </c>
      <c r="D204" s="248"/>
      <c r="E204" s="248"/>
      <c r="F204" s="249"/>
      <c r="G204" s="249"/>
      <c r="H204" s="250"/>
    </row>
    <row r="205" spans="1:8" ht="15" customHeight="1" outlineLevel="1" x14ac:dyDescent="0.3">
      <c r="A205" s="190"/>
      <c r="B205" s="191" t="s">
        <v>119</v>
      </c>
      <c r="C205" s="192"/>
      <c r="D205" s="193"/>
      <c r="E205" s="194"/>
      <c r="F205" s="244" t="s">
        <v>120</v>
      </c>
      <c r="G205" s="245"/>
      <c r="H205" s="246"/>
    </row>
    <row r="206" spans="1:8" ht="15" customHeight="1" outlineLevel="1" x14ac:dyDescent="0.3">
      <c r="A206" s="195" t="s">
        <v>121</v>
      </c>
      <c r="B206" s="196" t="s">
        <v>122</v>
      </c>
      <c r="C206" s="195" t="s">
        <v>123</v>
      </c>
      <c r="D206" s="197" t="s">
        <v>124</v>
      </c>
      <c r="E206" s="198" t="s">
        <v>125</v>
      </c>
      <c r="F206" s="199" t="s">
        <v>126</v>
      </c>
      <c r="G206" s="197" t="s">
        <v>127</v>
      </c>
      <c r="H206" s="200" t="s">
        <v>128</v>
      </c>
    </row>
    <row r="207" spans="1:8" ht="15" customHeight="1" outlineLevel="1" x14ac:dyDescent="0.3">
      <c r="A207" s="201" t="s">
        <v>219</v>
      </c>
      <c r="B207" s="202" t="s">
        <v>129</v>
      </c>
      <c r="C207" s="203">
        <v>105</v>
      </c>
      <c r="D207" s="204">
        <v>0.35</v>
      </c>
      <c r="E207" s="205">
        <f>C207*(1+D207)</f>
        <v>141.75</v>
      </c>
      <c r="F207" s="206" t="s">
        <v>130</v>
      </c>
      <c r="G207" s="207"/>
      <c r="H207" s="208" t="s">
        <v>130</v>
      </c>
    </row>
    <row r="208" spans="1:8" ht="15" customHeight="1" outlineLevel="1" x14ac:dyDescent="0.3">
      <c r="A208" s="201"/>
      <c r="B208" s="202" t="s">
        <v>244</v>
      </c>
      <c r="C208" s="203">
        <v>130</v>
      </c>
      <c r="D208" s="204"/>
      <c r="E208" s="205">
        <f t="shared" ref="E208:E229" si="26">C208*(1+D208)</f>
        <v>130</v>
      </c>
      <c r="F208" s="206"/>
      <c r="G208" s="209"/>
      <c r="H208" s="208"/>
    </row>
    <row r="209" spans="1:8" ht="15" customHeight="1" outlineLevel="1" x14ac:dyDescent="0.3">
      <c r="A209" s="201"/>
      <c r="B209" s="202" t="s">
        <v>245</v>
      </c>
      <c r="C209" s="203">
        <v>83</v>
      </c>
      <c r="D209" s="204"/>
      <c r="E209" s="205">
        <f t="shared" si="26"/>
        <v>83</v>
      </c>
      <c r="F209" s="206"/>
      <c r="G209" s="209"/>
      <c r="H209" s="208"/>
    </row>
    <row r="210" spans="1:8" ht="15" customHeight="1" outlineLevel="1" x14ac:dyDescent="0.3">
      <c r="A210" s="201"/>
      <c r="B210" s="202"/>
      <c r="C210" s="203"/>
      <c r="D210" s="204"/>
      <c r="E210" s="205">
        <f t="shared" si="26"/>
        <v>0</v>
      </c>
      <c r="F210" s="206"/>
      <c r="G210" s="209"/>
      <c r="H210" s="208"/>
    </row>
    <row r="211" spans="1:8" ht="15" customHeight="1" outlineLevel="1" x14ac:dyDescent="0.3">
      <c r="A211" s="201"/>
      <c r="B211" s="202" t="s">
        <v>156</v>
      </c>
      <c r="C211" s="203">
        <v>105</v>
      </c>
      <c r="D211" s="204"/>
      <c r="E211" s="205">
        <f t="shared" si="26"/>
        <v>105</v>
      </c>
      <c r="F211" s="206"/>
      <c r="G211" s="209"/>
      <c r="H211" s="208"/>
    </row>
    <row r="212" spans="1:8" ht="15" customHeight="1" outlineLevel="1" x14ac:dyDescent="0.3">
      <c r="A212" s="201"/>
      <c r="B212" s="202" t="s">
        <v>157</v>
      </c>
      <c r="C212" s="203">
        <v>87</v>
      </c>
      <c r="D212" s="204"/>
      <c r="E212" s="205">
        <f t="shared" si="26"/>
        <v>87</v>
      </c>
      <c r="F212" s="206"/>
      <c r="G212" s="209"/>
      <c r="H212" s="208"/>
    </row>
    <row r="213" spans="1:8" ht="15" customHeight="1" outlineLevel="1" x14ac:dyDescent="0.3">
      <c r="A213" s="201"/>
      <c r="B213" s="202" t="s">
        <v>246</v>
      </c>
      <c r="C213" s="203">
        <v>49</v>
      </c>
      <c r="D213" s="204"/>
      <c r="E213" s="205">
        <f t="shared" si="26"/>
        <v>49</v>
      </c>
      <c r="F213" s="206"/>
      <c r="G213" s="209"/>
      <c r="H213" s="208"/>
    </row>
    <row r="214" spans="1:8" ht="15" customHeight="1" outlineLevel="1" x14ac:dyDescent="0.3">
      <c r="A214" s="201"/>
      <c r="B214" s="202" t="s">
        <v>131</v>
      </c>
      <c r="C214" s="203"/>
      <c r="D214" s="204"/>
      <c r="E214" s="205">
        <f t="shared" si="26"/>
        <v>0</v>
      </c>
      <c r="F214" s="206"/>
      <c r="G214" s="209"/>
      <c r="H214" s="208"/>
    </row>
    <row r="215" spans="1:8" ht="15" customHeight="1" outlineLevel="1" x14ac:dyDescent="0.3">
      <c r="A215" s="201"/>
      <c r="B215" s="202" t="s">
        <v>132</v>
      </c>
      <c r="C215" s="203">
        <v>50</v>
      </c>
      <c r="D215" s="204"/>
      <c r="E215" s="205">
        <f t="shared" si="26"/>
        <v>50</v>
      </c>
      <c r="F215" s="206"/>
      <c r="G215" s="209"/>
      <c r="H215" s="208"/>
    </row>
    <row r="216" spans="1:8" ht="15" customHeight="1" outlineLevel="1" x14ac:dyDescent="0.3">
      <c r="A216" s="201"/>
      <c r="B216" s="202" t="s">
        <v>133</v>
      </c>
      <c r="C216" s="203"/>
      <c r="D216" s="204"/>
      <c r="E216" s="205">
        <f t="shared" si="26"/>
        <v>0</v>
      </c>
      <c r="F216" s="206"/>
      <c r="G216" s="209"/>
      <c r="H216" s="208"/>
    </row>
    <row r="217" spans="1:8" ht="15" customHeight="1" outlineLevel="1" x14ac:dyDescent="0.3">
      <c r="A217" s="201"/>
      <c r="B217" s="202" t="s">
        <v>134</v>
      </c>
      <c r="C217" s="203">
        <v>92.12</v>
      </c>
      <c r="D217" s="204"/>
      <c r="E217" s="205">
        <f t="shared" si="26"/>
        <v>92.12</v>
      </c>
      <c r="F217" s="206"/>
      <c r="G217" s="209"/>
      <c r="H217" s="208"/>
    </row>
    <row r="218" spans="1:8" ht="15" customHeight="1" outlineLevel="1" x14ac:dyDescent="0.3">
      <c r="A218" s="201"/>
      <c r="B218" s="210"/>
      <c r="C218" s="203"/>
      <c r="D218" s="204"/>
      <c r="E218" s="205">
        <f t="shared" si="26"/>
        <v>0</v>
      </c>
      <c r="F218" s="206"/>
      <c r="G218" s="209"/>
      <c r="H218" s="208"/>
    </row>
    <row r="219" spans="1:8" ht="15" customHeight="1" outlineLevel="1" x14ac:dyDescent="0.3">
      <c r="A219" s="211"/>
      <c r="B219" s="212" t="s">
        <v>135</v>
      </c>
      <c r="C219" s="213"/>
      <c r="D219" s="214"/>
      <c r="E219" s="214"/>
      <c r="F219" s="215"/>
      <c r="G219" s="209"/>
      <c r="H219" s="216"/>
    </row>
    <row r="220" spans="1:8" ht="15" customHeight="1" outlineLevel="1" x14ac:dyDescent="0.3">
      <c r="A220" s="201"/>
      <c r="B220" s="202" t="s">
        <v>136</v>
      </c>
      <c r="C220" s="203">
        <v>39.96</v>
      </c>
      <c r="D220" s="204">
        <v>1.095</v>
      </c>
      <c r="E220" s="205">
        <f t="shared" si="26"/>
        <v>83.716199999999986</v>
      </c>
      <c r="F220" s="206"/>
      <c r="G220" s="209"/>
      <c r="H220" s="208"/>
    </row>
    <row r="221" spans="1:8" ht="15" customHeight="1" outlineLevel="1" x14ac:dyDescent="0.3">
      <c r="A221" s="201"/>
      <c r="B221" s="202" t="s">
        <v>137</v>
      </c>
      <c r="C221" s="203">
        <v>38.299999999999997</v>
      </c>
      <c r="D221" s="204">
        <v>0.76500000000000001</v>
      </c>
      <c r="E221" s="205">
        <f t="shared" si="26"/>
        <v>67.599500000000006</v>
      </c>
      <c r="F221" s="206"/>
      <c r="G221" s="209"/>
      <c r="H221" s="208"/>
    </row>
    <row r="222" spans="1:8" ht="15" customHeight="1" outlineLevel="1" x14ac:dyDescent="0.3">
      <c r="A222" s="201"/>
      <c r="B222" s="202" t="s">
        <v>138</v>
      </c>
      <c r="C222" s="203">
        <v>33.299999999999997</v>
      </c>
      <c r="D222" s="204">
        <v>0.57499999999999996</v>
      </c>
      <c r="E222" s="205">
        <f t="shared" si="26"/>
        <v>52.447499999999991</v>
      </c>
      <c r="F222" s="206"/>
      <c r="G222" s="209"/>
      <c r="H222" s="208"/>
    </row>
    <row r="223" spans="1:8" ht="15" customHeight="1" outlineLevel="1" x14ac:dyDescent="0.3">
      <c r="A223" s="201"/>
      <c r="B223" s="202" t="s">
        <v>247</v>
      </c>
      <c r="C223" s="203">
        <v>25.3</v>
      </c>
      <c r="D223" s="204">
        <v>0.47499999999999998</v>
      </c>
      <c r="E223" s="205">
        <f t="shared" si="26"/>
        <v>37.317500000000003</v>
      </c>
      <c r="F223" s="206"/>
      <c r="G223" s="209"/>
      <c r="H223" s="208"/>
    </row>
    <row r="224" spans="1:8" ht="15" customHeight="1" outlineLevel="1" x14ac:dyDescent="0.3">
      <c r="A224" s="201"/>
      <c r="B224" s="202" t="s">
        <v>248</v>
      </c>
      <c r="C224" s="203">
        <v>21.5</v>
      </c>
      <c r="D224" s="204">
        <v>0.52500000000000002</v>
      </c>
      <c r="E224" s="205">
        <f t="shared" si="26"/>
        <v>32.787500000000001</v>
      </c>
      <c r="F224" s="206"/>
      <c r="G224" s="209"/>
      <c r="H224" s="208"/>
    </row>
    <row r="225" spans="1:8" ht="15" customHeight="1" outlineLevel="1" x14ac:dyDescent="0.3">
      <c r="A225" s="201"/>
      <c r="B225" s="202"/>
      <c r="C225" s="203"/>
      <c r="D225" s="204"/>
      <c r="E225" s="205">
        <f t="shared" si="26"/>
        <v>0</v>
      </c>
      <c r="F225" s="206"/>
      <c r="G225" s="209"/>
      <c r="H225" s="208"/>
    </row>
    <row r="226" spans="1:8" ht="15" customHeight="1" outlineLevel="1" x14ac:dyDescent="0.3">
      <c r="A226" s="201"/>
      <c r="B226" s="217" t="s">
        <v>149</v>
      </c>
      <c r="C226" s="203">
        <v>40</v>
      </c>
      <c r="D226" s="204"/>
      <c r="E226" s="205">
        <f t="shared" si="26"/>
        <v>40</v>
      </c>
      <c r="F226" s="206"/>
      <c r="G226" s="209"/>
      <c r="H226" s="208"/>
    </row>
    <row r="227" spans="1:8" ht="15" customHeight="1" outlineLevel="1" x14ac:dyDescent="0.3">
      <c r="A227" s="201"/>
      <c r="B227" s="217" t="s">
        <v>150</v>
      </c>
      <c r="C227" s="203"/>
      <c r="D227" s="204"/>
      <c r="E227" s="205">
        <f t="shared" si="26"/>
        <v>0</v>
      </c>
      <c r="F227" s="206"/>
      <c r="G227" s="209"/>
      <c r="H227" s="208"/>
    </row>
    <row r="228" spans="1:8" ht="15" customHeight="1" outlineLevel="1" x14ac:dyDescent="0.3">
      <c r="A228" s="201"/>
      <c r="B228" s="210"/>
      <c r="C228" s="203"/>
      <c r="D228" s="204"/>
      <c r="E228" s="205">
        <f t="shared" si="26"/>
        <v>0</v>
      </c>
      <c r="F228" s="206"/>
      <c r="G228" s="209"/>
      <c r="H228" s="208"/>
    </row>
    <row r="229" spans="1:8" ht="5.25" customHeight="1" outlineLevel="1" thickBot="1" x14ac:dyDescent="0.35">
      <c r="A229" s="229"/>
      <c r="B229" s="222"/>
      <c r="C229" s="223"/>
      <c r="D229" s="224"/>
      <c r="E229" s="225">
        <f t="shared" si="26"/>
        <v>0</v>
      </c>
      <c r="F229" s="226"/>
      <c r="G229" s="209"/>
      <c r="H229" s="227"/>
    </row>
    <row r="230" spans="1:8" ht="15" customHeight="1" outlineLevel="1" x14ac:dyDescent="0.3">
      <c r="A230" s="230"/>
      <c r="B230" s="231" t="s">
        <v>141</v>
      </c>
      <c r="C230" s="232">
        <v>2021</v>
      </c>
      <c r="D230" s="232">
        <v>2022</v>
      </c>
      <c r="E230" s="233">
        <v>2023</v>
      </c>
      <c r="F230" s="234">
        <v>2024</v>
      </c>
      <c r="G230" s="232">
        <v>2025</v>
      </c>
      <c r="H230" s="235">
        <v>2026</v>
      </c>
    </row>
    <row r="231" spans="1:8" s="228" customFormat="1" ht="18.75" customHeight="1" thickBot="1" x14ac:dyDescent="0.3">
      <c r="A231" s="236"/>
      <c r="B231" s="237" t="s">
        <v>142</v>
      </c>
      <c r="C231" s="238">
        <v>0.02</v>
      </c>
      <c r="D231" s="238">
        <v>0.02</v>
      </c>
      <c r="E231" s="238">
        <v>0.02</v>
      </c>
      <c r="F231" s="238" t="s">
        <v>143</v>
      </c>
      <c r="G231" s="238" t="s">
        <v>143</v>
      </c>
      <c r="H231" s="239" t="s">
        <v>143</v>
      </c>
    </row>
  </sheetData>
  <mergeCells count="203">
    <mergeCell ref="A7:H7"/>
    <mergeCell ref="A8:A11"/>
    <mergeCell ref="C8:H8"/>
    <mergeCell ref="A3:A4"/>
    <mergeCell ref="B3:B4"/>
    <mergeCell ref="C1:H5"/>
    <mergeCell ref="C18:D18"/>
    <mergeCell ref="E18:H18"/>
    <mergeCell ref="C17:D17"/>
    <mergeCell ref="E17:H17"/>
    <mergeCell ref="C15:H15"/>
    <mergeCell ref="C13:H13"/>
    <mergeCell ref="C11:H11"/>
    <mergeCell ref="C10:H10"/>
    <mergeCell ref="C9:H9"/>
    <mergeCell ref="C23:D23"/>
    <mergeCell ref="E23:H23"/>
    <mergeCell ref="C22:D22"/>
    <mergeCell ref="E22:H22"/>
    <mergeCell ref="C21:D21"/>
    <mergeCell ref="E21:H21"/>
    <mergeCell ref="C20:D20"/>
    <mergeCell ref="E20:H20"/>
    <mergeCell ref="C19:D19"/>
    <mergeCell ref="E19:H19"/>
    <mergeCell ref="C28:D28"/>
    <mergeCell ref="E28:H28"/>
    <mergeCell ref="C27:D27"/>
    <mergeCell ref="E27:H27"/>
    <mergeCell ref="C26:D26"/>
    <mergeCell ref="E26:H26"/>
    <mergeCell ref="C24:D24"/>
    <mergeCell ref="E24:H24"/>
    <mergeCell ref="C25:D25"/>
    <mergeCell ref="E25:H25"/>
    <mergeCell ref="C31:D31"/>
    <mergeCell ref="E31:H31"/>
    <mergeCell ref="C32:D32"/>
    <mergeCell ref="E32:H32"/>
    <mergeCell ref="C33:D33"/>
    <mergeCell ref="E33:H33"/>
    <mergeCell ref="C30:D30"/>
    <mergeCell ref="E30:H30"/>
    <mergeCell ref="C29:D29"/>
    <mergeCell ref="E29:H29"/>
    <mergeCell ref="C34:D34"/>
    <mergeCell ref="E34:H34"/>
    <mergeCell ref="C35:D35"/>
    <mergeCell ref="E35:H35"/>
    <mergeCell ref="C38:D38"/>
    <mergeCell ref="C39:D39"/>
    <mergeCell ref="C40:D40"/>
    <mergeCell ref="C41:D41"/>
    <mergeCell ref="E38:H38"/>
    <mergeCell ref="E39:H39"/>
    <mergeCell ref="E40:H40"/>
    <mergeCell ref="E41:H41"/>
    <mergeCell ref="C47:D47"/>
    <mergeCell ref="F47:H47"/>
    <mergeCell ref="C46:D46"/>
    <mergeCell ref="F46:H46"/>
    <mergeCell ref="C45:D45"/>
    <mergeCell ref="F45:H45"/>
    <mergeCell ref="C44:D44"/>
    <mergeCell ref="F44:H44"/>
    <mergeCell ref="C36:D36"/>
    <mergeCell ref="E36:H36"/>
    <mergeCell ref="C37:D37"/>
    <mergeCell ref="E37:H37"/>
    <mergeCell ref="C42:D42"/>
    <mergeCell ref="E42:H42"/>
    <mergeCell ref="C52:D52"/>
    <mergeCell ref="F52:H52"/>
    <mergeCell ref="C51:D51"/>
    <mergeCell ref="F51:H51"/>
    <mergeCell ref="C50:D50"/>
    <mergeCell ref="F50:H50"/>
    <mergeCell ref="C49:D49"/>
    <mergeCell ref="F49:H49"/>
    <mergeCell ref="C48:D48"/>
    <mergeCell ref="F48:H48"/>
    <mergeCell ref="C65:D65"/>
    <mergeCell ref="E65:H65"/>
    <mergeCell ref="C56:D56"/>
    <mergeCell ref="F56:H56"/>
    <mergeCell ref="C55:D55"/>
    <mergeCell ref="F55:H55"/>
    <mergeCell ref="C54:D54"/>
    <mergeCell ref="F54:H54"/>
    <mergeCell ref="C53:D53"/>
    <mergeCell ref="F53:H53"/>
    <mergeCell ref="C67:D67"/>
    <mergeCell ref="E67:H67"/>
    <mergeCell ref="C72:D72"/>
    <mergeCell ref="F72:H72"/>
    <mergeCell ref="C71:D71"/>
    <mergeCell ref="F71:H71"/>
    <mergeCell ref="C70:D70"/>
    <mergeCell ref="F70:H70"/>
    <mergeCell ref="C68:D68"/>
    <mergeCell ref="E68:H68"/>
    <mergeCell ref="C77:D77"/>
    <mergeCell ref="F77:H77"/>
    <mergeCell ref="C76:D76"/>
    <mergeCell ref="F76:H76"/>
    <mergeCell ref="C75:D75"/>
    <mergeCell ref="F75:H75"/>
    <mergeCell ref="C74:D74"/>
    <mergeCell ref="F74:H74"/>
    <mergeCell ref="C73:D73"/>
    <mergeCell ref="F73:H73"/>
    <mergeCell ref="C82:D82"/>
    <mergeCell ref="F82:H82"/>
    <mergeCell ref="C81:D81"/>
    <mergeCell ref="F81:H81"/>
    <mergeCell ref="C80:D80"/>
    <mergeCell ref="F80:H80"/>
    <mergeCell ref="C79:D79"/>
    <mergeCell ref="F79:H79"/>
    <mergeCell ref="C78:D78"/>
    <mergeCell ref="F78:H78"/>
    <mergeCell ref="C88:D88"/>
    <mergeCell ref="F88:H88"/>
    <mergeCell ref="C87:D87"/>
    <mergeCell ref="F87:H87"/>
    <mergeCell ref="C86:D86"/>
    <mergeCell ref="F86:H86"/>
    <mergeCell ref="C85:D85"/>
    <mergeCell ref="F85:H85"/>
    <mergeCell ref="C84:D84"/>
    <mergeCell ref="F84:H84"/>
    <mergeCell ref="C94:D94"/>
    <mergeCell ref="E94:H94"/>
    <mergeCell ref="C93:D93"/>
    <mergeCell ref="E93:H93"/>
    <mergeCell ref="C92:D92"/>
    <mergeCell ref="E92:H92"/>
    <mergeCell ref="C90:D90"/>
    <mergeCell ref="F90:H90"/>
    <mergeCell ref="C89:D89"/>
    <mergeCell ref="F89:H89"/>
    <mergeCell ref="C95:D95"/>
    <mergeCell ref="E95:H95"/>
    <mergeCell ref="C109:H109"/>
    <mergeCell ref="C107:H107"/>
    <mergeCell ref="C108:H108"/>
    <mergeCell ref="C106:H106"/>
    <mergeCell ref="C105:H105"/>
    <mergeCell ref="C103:H103"/>
    <mergeCell ref="F101:H101"/>
    <mergeCell ref="F99:H99"/>
    <mergeCell ref="C153:H153"/>
    <mergeCell ref="C151:H151"/>
    <mergeCell ref="C152:H152"/>
    <mergeCell ref="C149:H149"/>
    <mergeCell ref="C147:H147"/>
    <mergeCell ref="C146:H146"/>
    <mergeCell ref="C98:H98"/>
    <mergeCell ref="F97:H97"/>
    <mergeCell ref="C96:D96"/>
    <mergeCell ref="E96:H96"/>
    <mergeCell ref="C157:H157"/>
    <mergeCell ref="C158:H158"/>
    <mergeCell ref="C159:H159"/>
    <mergeCell ref="C160:H160"/>
    <mergeCell ref="C161:H161"/>
    <mergeCell ref="C162:H162"/>
    <mergeCell ref="C156:H156"/>
    <mergeCell ref="C155:H155"/>
    <mergeCell ref="C154:H154"/>
    <mergeCell ref="C180:H180"/>
    <mergeCell ref="F178:H178"/>
    <mergeCell ref="C169:H169"/>
    <mergeCell ref="C170:H170"/>
    <mergeCell ref="C171:H171"/>
    <mergeCell ref="C172:H172"/>
    <mergeCell ref="C173:H173"/>
    <mergeCell ref="C174:H174"/>
    <mergeCell ref="C163:H163"/>
    <mergeCell ref="C164:H164"/>
    <mergeCell ref="C165:H165"/>
    <mergeCell ref="C166:H166"/>
    <mergeCell ref="C167:H167"/>
    <mergeCell ref="C168:H168"/>
    <mergeCell ref="C196:H196"/>
    <mergeCell ref="B195:H195"/>
    <mergeCell ref="C194:H194"/>
    <mergeCell ref="C192:H192"/>
    <mergeCell ref="C188:H188"/>
    <mergeCell ref="C189:H189"/>
    <mergeCell ref="C190:H190"/>
    <mergeCell ref="C191:H191"/>
    <mergeCell ref="A184:H184"/>
    <mergeCell ref="C187:H187"/>
    <mergeCell ref="F205:H205"/>
    <mergeCell ref="C204:H204"/>
    <mergeCell ref="C203:H203"/>
    <mergeCell ref="C197:H197"/>
    <mergeCell ref="C198:H198"/>
    <mergeCell ref="C199:H199"/>
    <mergeCell ref="C200:H200"/>
    <mergeCell ref="C201:H201"/>
    <mergeCell ref="C202:H202"/>
  </mergeCells>
  <phoneticPr fontId="34" type="noConversion"/>
  <conditionalFormatting sqref="C176 C182 C231:C1048576 C19:C37 C42 C109:C110 C112:C137 C188:C191">
    <cfRule type="cellIs" dxfId="166" priority="995" operator="equal">
      <formula>"N"</formula>
    </cfRule>
  </conditionalFormatting>
  <conditionalFormatting sqref="D176:E176 D182:E182 D231:E1048576 D109:E110 D112:E137 D188:E191">
    <cfRule type="cellIs" dxfId="165" priority="985" operator="equal">
      <formula>"P"</formula>
    </cfRule>
    <cfRule type="cellIs" dxfId="164" priority="986" operator="equal">
      <formula>"O"</formula>
    </cfRule>
    <cfRule type="cellIs" dxfId="163" priority="987" operator="equal">
      <formula>"s"</formula>
    </cfRule>
  </conditionalFormatting>
  <conditionalFormatting sqref="A207:B229">
    <cfRule type="cellIs" dxfId="162" priority="865" stopIfTrue="1" operator="equal">
      <formula>"N"</formula>
    </cfRule>
  </conditionalFormatting>
  <conditionalFormatting sqref="C1 C100 C16 C104:C108 C97 C58 C8:C11 C147 C203 C61:C63 C192:C194 C14 C186:C187">
    <cfRule type="cellIs" dxfId="161" priority="698" operator="equal">
      <formula>"N"</formula>
    </cfRule>
  </conditionalFormatting>
  <conditionalFormatting sqref="C99">
    <cfRule type="cellIs" dxfId="160" priority="697" operator="equal">
      <formula>"N"</formula>
    </cfRule>
  </conditionalFormatting>
  <conditionalFormatting sqref="C47:C49">
    <cfRule type="cellIs" dxfId="159" priority="660" operator="equal">
      <formula>"N"</formula>
    </cfRule>
  </conditionalFormatting>
  <conditionalFormatting sqref="C101">
    <cfRule type="cellIs" dxfId="158" priority="696" operator="equal">
      <formula>"N"</formula>
    </cfRule>
  </conditionalFormatting>
  <conditionalFormatting sqref="C102">
    <cfRule type="cellIs" dxfId="157" priority="695" operator="equal">
      <formula>"N"</formula>
    </cfRule>
  </conditionalFormatting>
  <conditionalFormatting sqref="D97:E105 D58:E58 D8:E8 D14:E16 D108:E108 D147:E147 D203:E203 D61:E63 D192:E194 D186:E187">
    <cfRule type="cellIs" dxfId="156" priority="692" operator="equal">
      <formula>"P"</formula>
    </cfRule>
    <cfRule type="cellIs" dxfId="155" priority="693" operator="equal">
      <formula>"O"</formula>
    </cfRule>
    <cfRule type="cellIs" dxfId="154" priority="694" operator="equal">
      <formula>"s"</formula>
    </cfRule>
  </conditionalFormatting>
  <conditionalFormatting sqref="C43">
    <cfRule type="cellIs" dxfId="153" priority="687" operator="equal">
      <formula>"N"</formula>
    </cfRule>
  </conditionalFormatting>
  <conditionalFormatting sqref="D43:E43">
    <cfRule type="cellIs" dxfId="152" priority="684" operator="equal">
      <formula>"P"</formula>
    </cfRule>
    <cfRule type="cellIs" dxfId="151" priority="685" operator="equal">
      <formula>"O"</formula>
    </cfRule>
    <cfRule type="cellIs" dxfId="150" priority="686" operator="equal">
      <formula>"s"</formula>
    </cfRule>
  </conditionalFormatting>
  <conditionalFormatting sqref="C57">
    <cfRule type="cellIs" dxfId="149" priority="683" operator="equal">
      <formula>"N"</formula>
    </cfRule>
  </conditionalFormatting>
  <conditionalFormatting sqref="D57:E57">
    <cfRule type="cellIs" dxfId="148" priority="680" operator="equal">
      <formula>"P"</formula>
    </cfRule>
    <cfRule type="cellIs" dxfId="147" priority="681" operator="equal">
      <formula>"O"</formula>
    </cfRule>
    <cfRule type="cellIs" dxfId="146" priority="682" operator="equal">
      <formula>"s"</formula>
    </cfRule>
  </conditionalFormatting>
  <conditionalFormatting sqref="C64">
    <cfRule type="cellIs" dxfId="145" priority="679" operator="equal">
      <formula>"N"</formula>
    </cfRule>
  </conditionalFormatting>
  <conditionalFormatting sqref="D64:E64">
    <cfRule type="cellIs" dxfId="144" priority="676" operator="equal">
      <formula>"P"</formula>
    </cfRule>
    <cfRule type="cellIs" dxfId="143" priority="677" operator="equal">
      <formula>"O"</formula>
    </cfRule>
    <cfRule type="cellIs" dxfId="142" priority="678" operator="equal">
      <formula>"s"</formula>
    </cfRule>
  </conditionalFormatting>
  <conditionalFormatting sqref="C69">
    <cfRule type="cellIs" dxfId="141" priority="675" operator="equal">
      <formula>"N"</formula>
    </cfRule>
  </conditionalFormatting>
  <conditionalFormatting sqref="D69:E69">
    <cfRule type="cellIs" dxfId="140" priority="672" operator="equal">
      <formula>"P"</formula>
    </cfRule>
    <cfRule type="cellIs" dxfId="139" priority="673" operator="equal">
      <formula>"O"</formula>
    </cfRule>
    <cfRule type="cellIs" dxfId="138" priority="674" operator="equal">
      <formula>"s"</formula>
    </cfRule>
  </conditionalFormatting>
  <conditionalFormatting sqref="C83">
    <cfRule type="cellIs" dxfId="137" priority="671" operator="equal">
      <formula>"N"</formula>
    </cfRule>
  </conditionalFormatting>
  <conditionalFormatting sqref="D83:E83">
    <cfRule type="cellIs" dxfId="136" priority="668" operator="equal">
      <formula>"P"</formula>
    </cfRule>
    <cfRule type="cellIs" dxfId="135" priority="669" operator="equal">
      <formula>"O"</formula>
    </cfRule>
    <cfRule type="cellIs" dxfId="134" priority="670" operator="equal">
      <formula>"s"</formula>
    </cfRule>
  </conditionalFormatting>
  <conditionalFormatting sqref="C91">
    <cfRule type="cellIs" dxfId="133" priority="667" operator="equal">
      <formula>"N"</formula>
    </cfRule>
  </conditionalFormatting>
  <conditionalFormatting sqref="D91:E91">
    <cfRule type="cellIs" dxfId="132" priority="664" operator="equal">
      <formula>"P"</formula>
    </cfRule>
    <cfRule type="cellIs" dxfId="131" priority="665" operator="equal">
      <formula>"O"</formula>
    </cfRule>
    <cfRule type="cellIs" dxfId="130" priority="666" operator="equal">
      <formula>"s"</formula>
    </cfRule>
  </conditionalFormatting>
  <conditionalFormatting sqref="C44">
    <cfRule type="cellIs" dxfId="129" priority="663" operator="equal">
      <formula>"N"</formula>
    </cfRule>
  </conditionalFormatting>
  <conditionalFormatting sqref="C45">
    <cfRule type="cellIs" dxfId="128" priority="662" operator="equal">
      <formula>"N"</formula>
    </cfRule>
  </conditionalFormatting>
  <conditionalFormatting sqref="C56">
    <cfRule type="cellIs" dxfId="127" priority="661" operator="equal">
      <formula>"N"</formula>
    </cfRule>
  </conditionalFormatting>
  <conditionalFormatting sqref="C50">
    <cfRule type="cellIs" dxfId="126" priority="659" operator="equal">
      <formula>"N"</formula>
    </cfRule>
  </conditionalFormatting>
  <conditionalFormatting sqref="C51">
    <cfRule type="cellIs" dxfId="125" priority="658" operator="equal">
      <formula>"N"</formula>
    </cfRule>
  </conditionalFormatting>
  <conditionalFormatting sqref="C53">
    <cfRule type="cellIs" dxfId="124" priority="657" operator="equal">
      <formula>"N"</formula>
    </cfRule>
  </conditionalFormatting>
  <conditionalFormatting sqref="C67">
    <cfRule type="cellIs" dxfId="123" priority="655" operator="equal">
      <formula>"N"</formula>
    </cfRule>
  </conditionalFormatting>
  <conditionalFormatting sqref="C73">
    <cfRule type="cellIs" dxfId="122" priority="632" operator="equal">
      <formula>"N"</formula>
    </cfRule>
  </conditionalFormatting>
  <conditionalFormatting sqref="C68">
    <cfRule type="cellIs" dxfId="121" priority="635" operator="equal">
      <formula>"N"</formula>
    </cfRule>
  </conditionalFormatting>
  <conditionalFormatting sqref="C71">
    <cfRule type="cellIs" dxfId="120" priority="634" operator="equal">
      <formula>"N"</formula>
    </cfRule>
  </conditionalFormatting>
  <conditionalFormatting sqref="C72">
    <cfRule type="cellIs" dxfId="119" priority="633" operator="equal">
      <formula>"N"</formula>
    </cfRule>
  </conditionalFormatting>
  <conditionalFormatting sqref="C74">
    <cfRule type="cellIs" dxfId="118" priority="631" operator="equal">
      <formula>"N"</formula>
    </cfRule>
  </conditionalFormatting>
  <conditionalFormatting sqref="C75">
    <cfRule type="cellIs" dxfId="117" priority="630" operator="equal">
      <formula>"N"</formula>
    </cfRule>
  </conditionalFormatting>
  <conditionalFormatting sqref="C85">
    <cfRule type="cellIs" dxfId="116" priority="625" operator="equal">
      <formula>"N"</formula>
    </cfRule>
  </conditionalFormatting>
  <conditionalFormatting sqref="C77">
    <cfRule type="cellIs" dxfId="115" priority="629" operator="equal">
      <formula>"N"</formula>
    </cfRule>
  </conditionalFormatting>
  <conditionalFormatting sqref="C80">
    <cfRule type="cellIs" dxfId="114" priority="628" operator="equal">
      <formula>"N"</formula>
    </cfRule>
  </conditionalFormatting>
  <conditionalFormatting sqref="C81">
    <cfRule type="cellIs" dxfId="113" priority="627" operator="equal">
      <formula>"N"</formula>
    </cfRule>
  </conditionalFormatting>
  <conditionalFormatting sqref="C82">
    <cfRule type="cellIs" dxfId="112" priority="626" operator="equal">
      <formula>"N"</formula>
    </cfRule>
  </conditionalFormatting>
  <conditionalFormatting sqref="C86">
    <cfRule type="cellIs" dxfId="111" priority="624" operator="equal">
      <formula>"N"</formula>
    </cfRule>
  </conditionalFormatting>
  <conditionalFormatting sqref="C87">
    <cfRule type="cellIs" dxfId="110" priority="623" operator="equal">
      <formula>"N"</formula>
    </cfRule>
  </conditionalFormatting>
  <conditionalFormatting sqref="C88">
    <cfRule type="cellIs" dxfId="109" priority="622" operator="equal">
      <formula>"N"</formula>
    </cfRule>
  </conditionalFormatting>
  <conditionalFormatting sqref="C89">
    <cfRule type="cellIs" dxfId="108" priority="621" operator="equal">
      <formula>"N"</formula>
    </cfRule>
  </conditionalFormatting>
  <conditionalFormatting sqref="C90">
    <cfRule type="cellIs" dxfId="107" priority="620" operator="equal">
      <formula>"N"</formula>
    </cfRule>
  </conditionalFormatting>
  <conditionalFormatting sqref="C93">
    <cfRule type="cellIs" dxfId="106" priority="619" operator="equal">
      <formula>"N"</formula>
    </cfRule>
  </conditionalFormatting>
  <conditionalFormatting sqref="C94">
    <cfRule type="cellIs" dxfId="105" priority="618" operator="equal">
      <formula>"N"</formula>
    </cfRule>
  </conditionalFormatting>
  <conditionalFormatting sqref="C95">
    <cfRule type="cellIs" dxfId="104" priority="617" operator="equal">
      <formula>"N"</formula>
    </cfRule>
  </conditionalFormatting>
  <conditionalFormatting sqref="C146">
    <cfRule type="cellIs" dxfId="103" priority="611" operator="equal">
      <formula>"N"</formula>
    </cfRule>
  </conditionalFormatting>
  <conditionalFormatting sqref="C96">
    <cfRule type="cellIs" dxfId="102" priority="614" operator="equal">
      <formula>"N"</formula>
    </cfRule>
  </conditionalFormatting>
  <conditionalFormatting sqref="D146:E146">
    <cfRule type="cellIs" dxfId="101" priority="608" operator="equal">
      <formula>"P"</formula>
    </cfRule>
    <cfRule type="cellIs" dxfId="100" priority="609" operator="equal">
      <formula>"O"</formula>
    </cfRule>
    <cfRule type="cellIs" dxfId="99" priority="610" operator="equal">
      <formula>"s"</formula>
    </cfRule>
  </conditionalFormatting>
  <conditionalFormatting sqref="C146:H146">
    <cfRule type="cellIs" dxfId="98" priority="606" operator="equal">
      <formula>"Error"</formula>
    </cfRule>
    <cfRule type="cellIs" dxfId="97" priority="607" operator="equal">
      <formula>"Good"</formula>
    </cfRule>
  </conditionalFormatting>
  <conditionalFormatting sqref="C145">
    <cfRule type="cellIs" dxfId="96" priority="604" operator="equal">
      <formula>"N"</formula>
    </cfRule>
  </conditionalFormatting>
  <conditionalFormatting sqref="C46">
    <cfRule type="cellIs" dxfId="95" priority="546" operator="equal">
      <formula>"N"</formula>
    </cfRule>
  </conditionalFormatting>
  <conditionalFormatting sqref="C66">
    <cfRule type="cellIs" dxfId="94" priority="486" operator="equal">
      <formula>"N"</formula>
    </cfRule>
  </conditionalFormatting>
  <conditionalFormatting sqref="D66:E66">
    <cfRule type="cellIs" dxfId="93" priority="483" operator="equal">
      <formula>"P"</formula>
    </cfRule>
    <cfRule type="cellIs" dxfId="92" priority="484" operator="equal">
      <formula>"O"</formula>
    </cfRule>
    <cfRule type="cellIs" dxfId="91" priority="485" operator="equal">
      <formula>"s"</formula>
    </cfRule>
  </conditionalFormatting>
  <conditionalFormatting sqref="C59">
    <cfRule type="cellIs" dxfId="90" priority="462" operator="equal">
      <formula>"N"</formula>
    </cfRule>
  </conditionalFormatting>
  <conditionalFormatting sqref="D59:E59">
    <cfRule type="cellIs" dxfId="89" priority="459" operator="equal">
      <formula>"P"</formula>
    </cfRule>
    <cfRule type="cellIs" dxfId="88" priority="460" operator="equal">
      <formula>"O"</formula>
    </cfRule>
    <cfRule type="cellIs" dxfId="87" priority="461" operator="equal">
      <formula>"s"</formula>
    </cfRule>
  </conditionalFormatting>
  <conditionalFormatting sqref="C60">
    <cfRule type="cellIs" dxfId="86" priority="437" operator="equal">
      <formula>"N"</formula>
    </cfRule>
  </conditionalFormatting>
  <conditionalFormatting sqref="D60:E60">
    <cfRule type="cellIs" dxfId="85" priority="434" operator="equal">
      <formula>"P"</formula>
    </cfRule>
    <cfRule type="cellIs" dxfId="84" priority="435" operator="equal">
      <formula>"O"</formula>
    </cfRule>
    <cfRule type="cellIs" dxfId="83" priority="436" operator="equal">
      <formula>"s"</formula>
    </cfRule>
  </conditionalFormatting>
  <conditionalFormatting sqref="C52">
    <cfRule type="cellIs" dxfId="82" priority="412" operator="equal">
      <formula>"N"</formula>
    </cfRule>
  </conditionalFormatting>
  <conditionalFormatting sqref="C55">
    <cfRule type="cellIs" dxfId="81" priority="391" operator="equal">
      <formula>"N"</formula>
    </cfRule>
  </conditionalFormatting>
  <conditionalFormatting sqref="C54">
    <cfRule type="cellIs" dxfId="80" priority="370" operator="equal">
      <formula>"N"</formula>
    </cfRule>
  </conditionalFormatting>
  <conditionalFormatting sqref="C78">
    <cfRule type="cellIs" dxfId="79" priority="292" operator="equal">
      <formula>"N"</formula>
    </cfRule>
  </conditionalFormatting>
  <conditionalFormatting sqref="C79">
    <cfRule type="cellIs" dxfId="78" priority="291" operator="equal">
      <formula>"N"</formula>
    </cfRule>
  </conditionalFormatting>
  <conditionalFormatting sqref="C76">
    <cfRule type="cellIs" dxfId="77" priority="282" operator="equal">
      <formula>"N"</formula>
    </cfRule>
  </conditionalFormatting>
  <conditionalFormatting sqref="C70">
    <cfRule type="cellIs" dxfId="76" priority="281" operator="equal">
      <formula>"N"</formula>
    </cfRule>
  </conditionalFormatting>
  <conditionalFormatting sqref="C84">
    <cfRule type="cellIs" dxfId="75" priority="280" operator="equal">
      <formula>"N"</formula>
    </cfRule>
  </conditionalFormatting>
  <conditionalFormatting sqref="C12">
    <cfRule type="cellIs" dxfId="74" priority="259" operator="equal">
      <formula>"N"</formula>
    </cfRule>
  </conditionalFormatting>
  <conditionalFormatting sqref="D12:E13">
    <cfRule type="cellIs" dxfId="73" priority="256" operator="equal">
      <formula>"P"</formula>
    </cfRule>
    <cfRule type="cellIs" dxfId="72" priority="257" operator="equal">
      <formula>"O"</formula>
    </cfRule>
    <cfRule type="cellIs" dxfId="71" priority="258" operator="equal">
      <formula>"s"</formula>
    </cfRule>
  </conditionalFormatting>
  <conditionalFormatting sqref="C65">
    <cfRule type="cellIs" dxfId="70" priority="254" operator="equal">
      <formula>"N"</formula>
    </cfRule>
  </conditionalFormatting>
  <conditionalFormatting sqref="C92">
    <cfRule type="cellIs" dxfId="69" priority="255" operator="equal">
      <formula>"N"</formula>
    </cfRule>
  </conditionalFormatting>
  <conditionalFormatting sqref="C17">
    <cfRule type="cellIs" dxfId="68" priority="253" operator="equal">
      <formula>"N"</formula>
    </cfRule>
  </conditionalFormatting>
  <conditionalFormatting sqref="C111">
    <cfRule type="cellIs" dxfId="67" priority="252" operator="equal">
      <formula>"N"</formula>
    </cfRule>
  </conditionalFormatting>
  <conditionalFormatting sqref="C150">
    <cfRule type="cellIs" dxfId="66" priority="231" operator="equal">
      <formula>"N"</formula>
    </cfRule>
  </conditionalFormatting>
  <conditionalFormatting sqref="D150:E150">
    <cfRule type="cellIs" dxfId="65" priority="228" operator="equal">
      <formula>"P"</formula>
    </cfRule>
    <cfRule type="cellIs" dxfId="64" priority="229" operator="equal">
      <formula>"O"</formula>
    </cfRule>
    <cfRule type="cellIs" dxfId="63" priority="230" operator="equal">
      <formula>"s"</formula>
    </cfRule>
  </conditionalFormatting>
  <conditionalFormatting sqref="C148">
    <cfRule type="cellIs" dxfId="62" priority="207" operator="equal">
      <formula>"N"</formula>
    </cfRule>
  </conditionalFormatting>
  <conditionalFormatting sqref="D148:E149">
    <cfRule type="cellIs" dxfId="61" priority="204" operator="equal">
      <formula>"P"</formula>
    </cfRule>
    <cfRule type="cellIs" dxfId="60" priority="205" operator="equal">
      <formula>"O"</formula>
    </cfRule>
    <cfRule type="cellIs" dxfId="59" priority="206" operator="equal">
      <formula>"s"</formula>
    </cfRule>
  </conditionalFormatting>
  <conditionalFormatting sqref="C152">
    <cfRule type="cellIs" dxfId="58" priority="199" operator="equal">
      <formula>"N"</formula>
    </cfRule>
  </conditionalFormatting>
  <conditionalFormatting sqref="C181">
    <cfRule type="cellIs" dxfId="57" priority="75" operator="equal">
      <formula>"N"</formula>
    </cfRule>
  </conditionalFormatting>
  <conditionalFormatting sqref="C151">
    <cfRule type="cellIs" dxfId="56" priority="178" operator="equal">
      <formula>"N"</formula>
    </cfRule>
  </conditionalFormatting>
  <conditionalFormatting sqref="C153:C174">
    <cfRule type="cellIs" dxfId="55" priority="177" operator="equal">
      <formula>"N"</formula>
    </cfRule>
  </conditionalFormatting>
  <conditionalFormatting sqref="C175">
    <cfRule type="cellIs" dxfId="54" priority="175" operator="equal">
      <formula>"N"</formula>
    </cfRule>
  </conditionalFormatting>
  <conditionalFormatting sqref="C18">
    <cfRule type="cellIs" dxfId="53" priority="144" operator="equal">
      <formula>"N"</formula>
    </cfRule>
  </conditionalFormatting>
  <conditionalFormatting sqref="C177">
    <cfRule type="cellIs" dxfId="52" priority="148" operator="equal">
      <formula>"N"</formula>
    </cfRule>
  </conditionalFormatting>
  <conditionalFormatting sqref="D177:E178">
    <cfRule type="cellIs" dxfId="51" priority="145" operator="equal">
      <formula>"P"</formula>
    </cfRule>
    <cfRule type="cellIs" dxfId="50" priority="146" operator="equal">
      <formula>"O"</formula>
    </cfRule>
    <cfRule type="cellIs" dxfId="49" priority="147" operator="equal">
      <formula>"s"</formula>
    </cfRule>
  </conditionalFormatting>
  <conditionalFormatting sqref="D179:E180">
    <cfRule type="cellIs" dxfId="48" priority="48" operator="equal">
      <formula>"P"</formula>
    </cfRule>
    <cfRule type="cellIs" dxfId="47" priority="49" operator="equal">
      <formula>"O"</formula>
    </cfRule>
    <cfRule type="cellIs" dxfId="46" priority="50" operator="equal">
      <formula>"s"</formula>
    </cfRule>
  </conditionalFormatting>
  <conditionalFormatting sqref="C185">
    <cfRule type="cellIs" dxfId="45" priority="123" operator="equal">
      <formula>"N"</formula>
    </cfRule>
  </conditionalFormatting>
  <conditionalFormatting sqref="D185:E185">
    <cfRule type="cellIs" dxfId="44" priority="120" operator="equal">
      <formula>"P"</formula>
    </cfRule>
    <cfRule type="cellIs" dxfId="43" priority="121" operator="equal">
      <formula>"O"</formula>
    </cfRule>
    <cfRule type="cellIs" dxfId="42" priority="122" operator="equal">
      <formula>"s"</formula>
    </cfRule>
  </conditionalFormatting>
  <conditionalFormatting sqref="C183">
    <cfRule type="cellIs" dxfId="41" priority="99" operator="equal">
      <formula>"N"</formula>
    </cfRule>
  </conditionalFormatting>
  <conditionalFormatting sqref="D183:E183">
    <cfRule type="cellIs" dxfId="40" priority="96" operator="equal">
      <formula>"P"</formula>
    </cfRule>
    <cfRule type="cellIs" dxfId="39" priority="97" operator="equal">
      <formula>"O"</formula>
    </cfRule>
    <cfRule type="cellIs" dxfId="38" priority="98" operator="equal">
      <formula>"s"</formula>
    </cfRule>
  </conditionalFormatting>
  <conditionalFormatting sqref="D181:E181">
    <cfRule type="cellIs" dxfId="37" priority="72" operator="equal">
      <formula>"P"</formula>
    </cfRule>
    <cfRule type="cellIs" dxfId="36" priority="73" operator="equal">
      <formula>"O"</formula>
    </cfRule>
    <cfRule type="cellIs" dxfId="35" priority="74" operator="equal">
      <formula>"s"</formula>
    </cfRule>
  </conditionalFormatting>
  <conditionalFormatting sqref="C179">
    <cfRule type="cellIs" dxfId="34" priority="51" operator="equal">
      <formula>"N"</formula>
    </cfRule>
  </conditionalFormatting>
  <conditionalFormatting sqref="C196">
    <cfRule type="cellIs" dxfId="33" priority="37" operator="equal">
      <formula>"N"</formula>
    </cfRule>
  </conditionalFormatting>
  <conditionalFormatting sqref="D196:E196">
    <cfRule type="cellIs" dxfId="32" priority="34" operator="equal">
      <formula>"P"</formula>
    </cfRule>
    <cfRule type="cellIs" dxfId="31" priority="35" operator="equal">
      <formula>"O"</formula>
    </cfRule>
    <cfRule type="cellIs" dxfId="30" priority="36" operator="equal">
      <formula>"s"</formula>
    </cfRule>
  </conditionalFormatting>
  <conditionalFormatting sqref="C197:C202">
    <cfRule type="cellIs" dxfId="29" priority="33" operator="equal">
      <formula>"N"</formula>
    </cfRule>
  </conditionalFormatting>
  <conditionalFormatting sqref="D197:E202">
    <cfRule type="cellIs" dxfId="28" priority="30" operator="equal">
      <formula>"P"</formula>
    </cfRule>
    <cfRule type="cellIs" dxfId="27" priority="31" operator="equal">
      <formula>"O"</formula>
    </cfRule>
    <cfRule type="cellIs" dxfId="26" priority="32" operator="equal">
      <formula>"s"</formula>
    </cfRule>
  </conditionalFormatting>
  <conditionalFormatting sqref="C138:C139">
    <cfRule type="cellIs" dxfId="25" priority="29" operator="equal">
      <formula>"N"</formula>
    </cfRule>
  </conditionalFormatting>
  <conditionalFormatting sqref="D138:E139">
    <cfRule type="cellIs" dxfId="24" priority="26" operator="equal">
      <formula>"P"</formula>
    </cfRule>
    <cfRule type="cellIs" dxfId="23" priority="27" operator="equal">
      <formula>"O"</formula>
    </cfRule>
    <cfRule type="cellIs" dxfId="22" priority="28" operator="equal">
      <formula>"s"</formula>
    </cfRule>
  </conditionalFormatting>
  <conditionalFormatting sqref="B205">
    <cfRule type="cellIs" dxfId="21" priority="25" stopIfTrue="1" operator="equal">
      <formula>"N"</formula>
    </cfRule>
  </conditionalFormatting>
  <conditionalFormatting sqref="B230">
    <cfRule type="cellIs" dxfId="20" priority="24" stopIfTrue="1" operator="equal">
      <formula>"N"</formula>
    </cfRule>
  </conditionalFormatting>
  <conditionalFormatting sqref="A230">
    <cfRule type="cellIs" dxfId="19" priority="23" stopIfTrue="1" operator="equal">
      <formula>"N"</formula>
    </cfRule>
  </conditionalFormatting>
  <conditionalFormatting sqref="C140">
    <cfRule type="cellIs" dxfId="18" priority="22" operator="equal">
      <formula>"N"</formula>
    </cfRule>
  </conditionalFormatting>
  <conditionalFormatting sqref="D140:E140">
    <cfRule type="cellIs" dxfId="17" priority="19" operator="equal">
      <formula>"P"</formula>
    </cfRule>
    <cfRule type="cellIs" dxfId="16" priority="20" operator="equal">
      <formula>"O"</formula>
    </cfRule>
    <cfRule type="cellIs" dxfId="15" priority="21" operator="equal">
      <formula>"s"</formula>
    </cfRule>
  </conditionalFormatting>
  <conditionalFormatting sqref="C141">
    <cfRule type="cellIs" dxfId="14" priority="18" operator="equal">
      <formula>"N"</formula>
    </cfRule>
  </conditionalFormatting>
  <conditionalFormatting sqref="D141:E141">
    <cfRule type="cellIs" dxfId="13" priority="15" operator="equal">
      <formula>"P"</formula>
    </cfRule>
    <cfRule type="cellIs" dxfId="12" priority="16" operator="equal">
      <formula>"O"</formula>
    </cfRule>
    <cfRule type="cellIs" dxfId="11" priority="17" operator="equal">
      <formula>"s"</formula>
    </cfRule>
  </conditionalFormatting>
  <conditionalFormatting sqref="C142">
    <cfRule type="cellIs" dxfId="10" priority="14" operator="equal">
      <formula>"N"</formula>
    </cfRule>
  </conditionalFormatting>
  <conditionalFormatting sqref="D142:E142">
    <cfRule type="cellIs" dxfId="9" priority="11" operator="equal">
      <formula>"P"</formula>
    </cfRule>
    <cfRule type="cellIs" dxfId="8" priority="12" operator="equal">
      <formula>"O"</formula>
    </cfRule>
    <cfRule type="cellIs" dxfId="7" priority="13" operator="equal">
      <formula>"s"</formula>
    </cfRule>
  </conditionalFormatting>
  <conditionalFormatting sqref="C38:C40">
    <cfRule type="cellIs" dxfId="6" priority="10" operator="equal">
      <formula>"N"</formula>
    </cfRule>
  </conditionalFormatting>
  <conditionalFormatting sqref="C143">
    <cfRule type="cellIs" dxfId="5" priority="9" operator="equal">
      <formula>"N"</formula>
    </cfRule>
  </conditionalFormatting>
  <conditionalFormatting sqref="D143:E143">
    <cfRule type="cellIs" dxfId="4" priority="6" operator="equal">
      <formula>"P"</formula>
    </cfRule>
    <cfRule type="cellIs" dxfId="3" priority="7" operator="equal">
      <formula>"O"</formula>
    </cfRule>
    <cfRule type="cellIs" dxfId="2" priority="8" operator="equal">
      <formula>"s"</formula>
    </cfRule>
  </conditionalFormatting>
  <conditionalFormatting sqref="C41">
    <cfRule type="cellIs" dxfId="1" priority="5" operator="equal">
      <formula>"N"</formula>
    </cfRule>
  </conditionalFormatting>
  <conditionalFormatting sqref="C144:F144">
    <cfRule type="cellIs" dxfId="0" priority="4" operator="equal">
      <formula>"N"</formula>
    </cfRule>
  </conditionalFormatting>
  <dataValidations count="1">
    <dataValidation showInputMessage="1" sqref="C8:H8" xr:uid="{2D171D94-BE73-4BC6-B0DF-CB5C82F9FA75}"/>
  </dataValidations>
  <hyperlinks>
    <hyperlink ref="C10" r:id="rId1" xr:uid="{C0EF2B7B-F9C5-485D-92CE-EC8A29290E3A}"/>
  </hyperlinks>
  <printOptions horizontalCentered="1" gridLines="1"/>
  <pageMargins left="0.25" right="0.25" top="0.25" bottom="0.5" header="0.25" footer="0.25"/>
  <pageSetup scale="53" fitToHeight="8" orientation="portrait" r:id="rId2"/>
  <headerFooter alignWithMargins="0">
    <oddFooter>Page &amp;P of &amp;N</oddFooter>
  </headerFooter>
  <rowBreaks count="1" manualBreakCount="1">
    <brk id="182" max="7" man="1"/>
  </rowBreak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B66EEAF4EC6644999B141E6A849CCD" ma:contentTypeVersion="12" ma:contentTypeDescription="Create a new document." ma:contentTypeScope="" ma:versionID="5c44f3303f6fafa8f9d20fe66ed16fe4">
  <xsd:schema xmlns:xsd="http://www.w3.org/2001/XMLSchema" xmlns:xs="http://www.w3.org/2001/XMLSchema" xmlns:p="http://schemas.microsoft.com/office/2006/metadata/properties" xmlns:ns2="f3a4a439-69bb-474c-b6ad-089193fb5406" xmlns:ns3="b9da11ad-05b1-44be-8b6a-ad016f7d0eb6" targetNamespace="http://schemas.microsoft.com/office/2006/metadata/properties" ma:root="true" ma:fieldsID="b42aaaab8d1115ecb71917e5d1b38aa6" ns2:_="" ns3:_="">
    <xsd:import namespace="f3a4a439-69bb-474c-b6ad-089193fb5406"/>
    <xsd:import namespace="b9da11ad-05b1-44be-8b6a-ad016f7d0eb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a4a439-69bb-474c-b6ad-089193fb540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da11ad-05b1-44be-8b6a-ad016f7d0eb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F53C72-5693-4CA1-B3F2-D5BE2199FCE0}">
  <ds:schemaRefs>
    <ds:schemaRef ds:uri="http://schemas.microsoft.com/sharepoint/v3/contenttype/forms"/>
  </ds:schemaRefs>
</ds:datastoreItem>
</file>

<file path=customXml/itemProps2.xml><?xml version="1.0" encoding="utf-8"?>
<ds:datastoreItem xmlns:ds="http://schemas.openxmlformats.org/officeDocument/2006/customXml" ds:itemID="{F051F1CD-83F5-45B3-9583-B006A046C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a4a439-69bb-474c-b6ad-089193fb5406"/>
    <ds:schemaRef ds:uri="b9da11ad-05b1-44be-8b6a-ad016f7d0e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29A736-C059-4E30-B541-9B95136EE89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26A_Electrical CUP</vt:lpstr>
      <vt:lpstr>'26A_Electrical CUP'!Print_Area</vt:lpstr>
      <vt:lpstr>'26A_Electrical CUP'!TabNumber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Drake</dc:creator>
  <cp:lastModifiedBy>Katherine Johnson</cp:lastModifiedBy>
  <dcterms:created xsi:type="dcterms:W3CDTF">2019-01-09T16:31:09Z</dcterms:created>
  <dcterms:modified xsi:type="dcterms:W3CDTF">2021-03-26T17:11:03Z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0x0101000DB66EEAF4EC6644999B141E6A849CCD</vt:lpwstr>
  </property>
</Properties>
</file>